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aula\RESTRITA COPIA\PADS 2021\Processos em andamento\0001459-17.2021.6.05.8000 RP  para Eventual Aquisição de material de consumo médico e odontológico\"/>
    </mc:Choice>
  </mc:AlternateContent>
  <xr:revisionPtr revIDLastSave="0" documentId="8_{F8CADF81-4B27-4A47-AB2B-0E2DC3027FD4}" xr6:coauthVersionLast="45" xr6:coauthVersionMax="45" xr10:uidLastSave="{00000000-0000-0000-0000-000000000000}"/>
  <bookViews>
    <workbookView xWindow="-120" yWindow="-120" windowWidth="29040" windowHeight="15840" tabRatio="500" firstSheet="108" activeTab="122" xr2:uid="{00000000-000D-0000-FFFF-FFFF00000000}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r:id="rId24"/>
    <sheet name="Item25" sheetId="25" r:id="rId25"/>
    <sheet name="Item26" sheetId="26" r:id="rId26"/>
    <sheet name="Item27" sheetId="27" r:id="rId27"/>
    <sheet name="Item28" sheetId="28" r:id="rId28"/>
    <sheet name="Item29" sheetId="29" r:id="rId29"/>
    <sheet name="Item30" sheetId="30" r:id="rId30"/>
    <sheet name="Item31" sheetId="31" r:id="rId31"/>
    <sheet name="Item32" sheetId="32" r:id="rId32"/>
    <sheet name="Item33" sheetId="33" r:id="rId33"/>
    <sheet name="Item34" sheetId="34" r:id="rId34"/>
    <sheet name="Item35" sheetId="35" r:id="rId35"/>
    <sheet name="Item36" sheetId="36" r:id="rId36"/>
    <sheet name="Item37" sheetId="37" r:id="rId37"/>
    <sheet name="Item38" sheetId="38" r:id="rId38"/>
    <sheet name="Item39" sheetId="39" r:id="rId39"/>
    <sheet name="Item40" sheetId="40" r:id="rId40"/>
    <sheet name="Item41" sheetId="41" r:id="rId41"/>
    <sheet name="Item42" sheetId="42" r:id="rId42"/>
    <sheet name="Item43" sheetId="43" r:id="rId43"/>
    <sheet name="Item44" sheetId="44" r:id="rId44"/>
    <sheet name="Item45" sheetId="45" r:id="rId45"/>
    <sheet name="Item46" sheetId="46" r:id="rId46"/>
    <sheet name="Item47" sheetId="47" r:id="rId47"/>
    <sheet name="Item48" sheetId="48" r:id="rId48"/>
    <sheet name="Item49" sheetId="49" r:id="rId49"/>
    <sheet name="Item50" sheetId="50" r:id="rId50"/>
    <sheet name="Item51" sheetId="51" r:id="rId51"/>
    <sheet name="Item52" sheetId="52" r:id="rId52"/>
    <sheet name="Item53" sheetId="53" r:id="rId53"/>
    <sheet name="Item54" sheetId="54" r:id="rId54"/>
    <sheet name="Item55" sheetId="55" r:id="rId55"/>
    <sheet name="Item56" sheetId="56" r:id="rId56"/>
    <sheet name="Item57" sheetId="57" r:id="rId57"/>
    <sheet name="Planilha1" sheetId="123" r:id="rId58"/>
    <sheet name="Item58" sheetId="58" r:id="rId59"/>
    <sheet name="Item59" sheetId="59" r:id="rId60"/>
    <sheet name="Item60" sheetId="60" r:id="rId61"/>
    <sheet name="Item61" sheetId="61" r:id="rId62"/>
    <sheet name="Item62" sheetId="62" r:id="rId63"/>
    <sheet name="Item63" sheetId="63" r:id="rId64"/>
    <sheet name="Item64" sheetId="64" r:id="rId65"/>
    <sheet name="Item65" sheetId="65" r:id="rId66"/>
    <sheet name="Item66" sheetId="66" r:id="rId67"/>
    <sheet name="Item67" sheetId="67" r:id="rId68"/>
    <sheet name="Item68" sheetId="68" r:id="rId69"/>
    <sheet name="Item69" sheetId="69" r:id="rId70"/>
    <sheet name="Item70" sheetId="70" r:id="rId71"/>
    <sheet name="Item71" sheetId="71" r:id="rId72"/>
    <sheet name="Item72" sheetId="72" r:id="rId73"/>
    <sheet name="Item73" sheetId="73" r:id="rId74"/>
    <sheet name="Item74" sheetId="74" r:id="rId75"/>
    <sheet name="Item75" sheetId="75" r:id="rId76"/>
    <sheet name="Item76" sheetId="76" r:id="rId77"/>
    <sheet name="Item77" sheetId="77" r:id="rId78"/>
    <sheet name="Item78" sheetId="78" r:id="rId79"/>
    <sheet name="Item79" sheetId="79" r:id="rId80"/>
    <sheet name="Item80" sheetId="80" r:id="rId81"/>
    <sheet name="Item81" sheetId="81" r:id="rId82"/>
    <sheet name="Item82" sheetId="82" r:id="rId83"/>
    <sheet name="Item83" sheetId="83" r:id="rId84"/>
    <sheet name="Item84" sheetId="84" r:id="rId85"/>
    <sheet name="Item85" sheetId="85" r:id="rId86"/>
    <sheet name="Item86" sheetId="86" r:id="rId87"/>
    <sheet name="Item87" sheetId="87" r:id="rId88"/>
    <sheet name="Item88" sheetId="88" r:id="rId89"/>
    <sheet name="Item89" sheetId="89" r:id="rId90"/>
    <sheet name="Item90" sheetId="90" r:id="rId91"/>
    <sheet name="Item91" sheetId="91" r:id="rId92"/>
    <sheet name="Item92" sheetId="92" r:id="rId93"/>
    <sheet name="Item93" sheetId="93" r:id="rId94"/>
    <sheet name="Item94" sheetId="94" r:id="rId95"/>
    <sheet name="Item95" sheetId="95" r:id="rId96"/>
    <sheet name="Item96" sheetId="96" r:id="rId97"/>
    <sheet name="Item97" sheetId="97" r:id="rId98"/>
    <sheet name="Item98" sheetId="98" r:id="rId99"/>
    <sheet name="Item99" sheetId="99" r:id="rId100"/>
    <sheet name="Item100" sheetId="100" r:id="rId101"/>
    <sheet name="Item101" sheetId="101" r:id="rId102"/>
    <sheet name="Item102" sheetId="102" r:id="rId103"/>
    <sheet name="Item103" sheetId="103" r:id="rId104"/>
    <sheet name="Item104" sheetId="104" r:id="rId105"/>
    <sheet name="Item105" sheetId="105" r:id="rId106"/>
    <sheet name="Item106" sheetId="106" r:id="rId107"/>
    <sheet name="Item107" sheetId="107" r:id="rId108"/>
    <sheet name="Item108" sheetId="108" r:id="rId109"/>
    <sheet name="Item109" sheetId="109" r:id="rId110"/>
    <sheet name="Item110" sheetId="110" r:id="rId111"/>
    <sheet name="Item111" sheetId="111" r:id="rId112"/>
    <sheet name="Item112" sheetId="112" r:id="rId113"/>
    <sheet name="Item113" sheetId="113" r:id="rId114"/>
    <sheet name="Item114" sheetId="114" r:id="rId115"/>
    <sheet name="Item115" sheetId="115" r:id="rId116"/>
    <sheet name="Item116" sheetId="116" r:id="rId117"/>
    <sheet name="Item117" sheetId="117" state="hidden" r:id="rId118"/>
    <sheet name="Item118" sheetId="118" state="hidden" r:id="rId119"/>
    <sheet name="Item119" sheetId="119" state="hidden" r:id="rId120"/>
    <sheet name="Item120" sheetId="120" state="hidden" r:id="rId121"/>
    <sheet name="Item121" sheetId="121" state="hidden" r:id="rId122"/>
    <sheet name="TOTAL" sheetId="122" r:id="rId123"/>
  </sheets>
  <definedNames>
    <definedName name="_xlnm.Print_Area" localSheetId="122">TOTAL!$A$1:$F$126</definedName>
    <definedName name="Print_Area_0" localSheetId="122">TOTAL!$A$8:$F$126</definedName>
    <definedName name="_xlnm.Print_Titles" localSheetId="122">TOTAL!$1:$9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25" i="122" l="1"/>
  <c r="C125" i="122"/>
  <c r="B125" i="122"/>
  <c r="D124" i="122"/>
  <c r="C124" i="122"/>
  <c r="B124" i="122"/>
  <c r="D123" i="122"/>
  <c r="C123" i="122"/>
  <c r="B123" i="122"/>
  <c r="D122" i="122"/>
  <c r="C122" i="122"/>
  <c r="B122" i="122"/>
  <c r="D121" i="122"/>
  <c r="C121" i="122"/>
  <c r="B121" i="122"/>
  <c r="D120" i="122"/>
  <c r="C120" i="122"/>
  <c r="B120" i="122"/>
  <c r="D119" i="122"/>
  <c r="C119" i="122"/>
  <c r="B119" i="122"/>
  <c r="D118" i="122"/>
  <c r="C118" i="122"/>
  <c r="B118" i="122"/>
  <c r="D117" i="122"/>
  <c r="C117" i="122"/>
  <c r="B117" i="122"/>
  <c r="D116" i="122"/>
  <c r="C116" i="122"/>
  <c r="B116" i="122"/>
  <c r="D115" i="122"/>
  <c r="C115" i="122"/>
  <c r="B115" i="122"/>
  <c r="D114" i="122"/>
  <c r="C114" i="122"/>
  <c r="B114" i="122"/>
  <c r="D113" i="122"/>
  <c r="C113" i="122"/>
  <c r="B113" i="122"/>
  <c r="D112" i="122"/>
  <c r="C112" i="122"/>
  <c r="B112" i="122"/>
  <c r="D111" i="122"/>
  <c r="C111" i="122"/>
  <c r="B111" i="122"/>
  <c r="D110" i="122"/>
  <c r="C110" i="122"/>
  <c r="B110" i="122"/>
  <c r="D109" i="122"/>
  <c r="C109" i="122"/>
  <c r="B109" i="122"/>
  <c r="D108" i="122"/>
  <c r="C108" i="122"/>
  <c r="B108" i="122"/>
  <c r="D107" i="122"/>
  <c r="C107" i="122"/>
  <c r="B107" i="122"/>
  <c r="D106" i="122"/>
  <c r="C106" i="122"/>
  <c r="B106" i="122"/>
  <c r="D105" i="122"/>
  <c r="C105" i="122"/>
  <c r="B105" i="122"/>
  <c r="D104" i="122"/>
  <c r="C104" i="122"/>
  <c r="B104" i="122"/>
  <c r="D103" i="122"/>
  <c r="C103" i="122"/>
  <c r="B103" i="122"/>
  <c r="D102" i="122"/>
  <c r="C102" i="122"/>
  <c r="B102" i="122"/>
  <c r="D101" i="122"/>
  <c r="C101" i="122"/>
  <c r="B101" i="122"/>
  <c r="D100" i="122"/>
  <c r="C100" i="122"/>
  <c r="B100" i="122"/>
  <c r="D99" i="122"/>
  <c r="C99" i="122"/>
  <c r="B99" i="122"/>
  <c r="D98" i="122"/>
  <c r="C98" i="122"/>
  <c r="B98" i="122"/>
  <c r="D97" i="122"/>
  <c r="C97" i="122"/>
  <c r="B97" i="122"/>
  <c r="D96" i="122"/>
  <c r="C96" i="122"/>
  <c r="B96" i="122"/>
  <c r="D95" i="122"/>
  <c r="C95" i="122"/>
  <c r="B95" i="122"/>
  <c r="D94" i="122"/>
  <c r="C94" i="122"/>
  <c r="B94" i="122"/>
  <c r="D93" i="122"/>
  <c r="C93" i="122"/>
  <c r="B93" i="122"/>
  <c r="D92" i="122"/>
  <c r="C92" i="122"/>
  <c r="B92" i="122"/>
  <c r="D91" i="122"/>
  <c r="C91" i="122"/>
  <c r="B91" i="122"/>
  <c r="D90" i="122"/>
  <c r="C90" i="122"/>
  <c r="B90" i="122"/>
  <c r="D89" i="122"/>
  <c r="C89" i="122"/>
  <c r="B89" i="122"/>
  <c r="D88" i="122"/>
  <c r="C88" i="122"/>
  <c r="B88" i="122"/>
  <c r="D87" i="122"/>
  <c r="C87" i="122"/>
  <c r="B87" i="122"/>
  <c r="D86" i="122"/>
  <c r="C86" i="122"/>
  <c r="B86" i="122"/>
  <c r="D85" i="122"/>
  <c r="C85" i="122"/>
  <c r="B85" i="122"/>
  <c r="D84" i="122"/>
  <c r="C84" i="122"/>
  <c r="B84" i="122"/>
  <c r="D83" i="122"/>
  <c r="C83" i="122"/>
  <c r="B83" i="122"/>
  <c r="D82" i="122"/>
  <c r="C82" i="122"/>
  <c r="B82" i="122"/>
  <c r="D81" i="122"/>
  <c r="C81" i="122"/>
  <c r="B81" i="122"/>
  <c r="D80" i="122"/>
  <c r="C80" i="122"/>
  <c r="B80" i="122"/>
  <c r="D79" i="122"/>
  <c r="C79" i="122"/>
  <c r="B79" i="122"/>
  <c r="D78" i="122"/>
  <c r="C78" i="122"/>
  <c r="B78" i="122"/>
  <c r="D77" i="122"/>
  <c r="C77" i="122"/>
  <c r="B77" i="122"/>
  <c r="D76" i="122"/>
  <c r="C76" i="122"/>
  <c r="B76" i="122"/>
  <c r="D75" i="122"/>
  <c r="C75" i="122"/>
  <c r="B75" i="122"/>
  <c r="D74" i="122"/>
  <c r="C74" i="122"/>
  <c r="B74" i="122"/>
  <c r="D73" i="122"/>
  <c r="C73" i="122"/>
  <c r="B73" i="122"/>
  <c r="D72" i="122"/>
  <c r="C72" i="122"/>
  <c r="B72" i="122"/>
  <c r="D71" i="122"/>
  <c r="C71" i="122"/>
  <c r="B71" i="122"/>
  <c r="D70" i="122"/>
  <c r="C70" i="122"/>
  <c r="B70" i="122"/>
  <c r="D69" i="122"/>
  <c r="C69" i="122"/>
  <c r="B69" i="122"/>
  <c r="D68" i="122"/>
  <c r="C68" i="122"/>
  <c r="B68" i="122"/>
  <c r="D67" i="122"/>
  <c r="C67" i="122"/>
  <c r="B67" i="122"/>
  <c r="D66" i="122"/>
  <c r="C66" i="122"/>
  <c r="B66" i="122"/>
  <c r="D65" i="122"/>
  <c r="C65" i="122"/>
  <c r="B65" i="122"/>
  <c r="D64" i="122"/>
  <c r="C64" i="122"/>
  <c r="B64" i="122"/>
  <c r="D63" i="122"/>
  <c r="C63" i="122"/>
  <c r="B63" i="122"/>
  <c r="D62" i="122"/>
  <c r="C62" i="122"/>
  <c r="B62" i="122"/>
  <c r="D61" i="122"/>
  <c r="C61" i="122"/>
  <c r="B61" i="122"/>
  <c r="D60" i="122"/>
  <c r="C60" i="122"/>
  <c r="B60" i="122"/>
  <c r="D59" i="122"/>
  <c r="C59" i="122"/>
  <c r="B59" i="122"/>
  <c r="D58" i="122"/>
  <c r="C58" i="122"/>
  <c r="B58" i="122"/>
  <c r="D57" i="122"/>
  <c r="C57" i="122"/>
  <c r="B57" i="122"/>
  <c r="D56" i="122"/>
  <c r="C56" i="122"/>
  <c r="B56" i="122"/>
  <c r="D55" i="122"/>
  <c r="C55" i="122"/>
  <c r="B55" i="122"/>
  <c r="D54" i="122"/>
  <c r="C54" i="122"/>
  <c r="B54" i="122"/>
  <c r="D53" i="122"/>
  <c r="C53" i="122"/>
  <c r="B53" i="122"/>
  <c r="D52" i="122"/>
  <c r="C52" i="122"/>
  <c r="B52" i="122"/>
  <c r="D51" i="122"/>
  <c r="C51" i="122"/>
  <c r="B51" i="122"/>
  <c r="D50" i="122"/>
  <c r="C50" i="122"/>
  <c r="B50" i="122"/>
  <c r="D49" i="122"/>
  <c r="C49" i="122"/>
  <c r="B49" i="122"/>
  <c r="D48" i="122"/>
  <c r="C48" i="122"/>
  <c r="B48" i="122"/>
  <c r="D47" i="122"/>
  <c r="C47" i="122"/>
  <c r="B47" i="122"/>
  <c r="D46" i="122"/>
  <c r="C46" i="122"/>
  <c r="B46" i="122"/>
  <c r="D45" i="122"/>
  <c r="C45" i="122"/>
  <c r="B45" i="122"/>
  <c r="D44" i="122"/>
  <c r="C44" i="122"/>
  <c r="B44" i="122"/>
  <c r="D43" i="122"/>
  <c r="C43" i="122"/>
  <c r="B43" i="122"/>
  <c r="D42" i="122"/>
  <c r="C42" i="122"/>
  <c r="B42" i="122"/>
  <c r="D41" i="122"/>
  <c r="C41" i="122"/>
  <c r="B41" i="122"/>
  <c r="D40" i="122"/>
  <c r="C40" i="122"/>
  <c r="B40" i="122"/>
  <c r="D39" i="122"/>
  <c r="C39" i="122"/>
  <c r="B39" i="122"/>
  <c r="D38" i="122"/>
  <c r="C38" i="122"/>
  <c r="B38" i="122"/>
  <c r="D37" i="122"/>
  <c r="C37" i="122"/>
  <c r="B37" i="122"/>
  <c r="D36" i="122"/>
  <c r="C36" i="122"/>
  <c r="B36" i="122"/>
  <c r="D35" i="122"/>
  <c r="C35" i="122"/>
  <c r="B35" i="122"/>
  <c r="D34" i="122"/>
  <c r="C34" i="122"/>
  <c r="B34" i="122"/>
  <c r="D33" i="122"/>
  <c r="C33" i="122"/>
  <c r="B33" i="122"/>
  <c r="D32" i="122"/>
  <c r="C32" i="122"/>
  <c r="B32" i="122"/>
  <c r="D31" i="122"/>
  <c r="C31" i="122"/>
  <c r="B31" i="122"/>
  <c r="D30" i="122"/>
  <c r="C30" i="122"/>
  <c r="B30" i="122"/>
  <c r="D29" i="122"/>
  <c r="C29" i="122"/>
  <c r="B29" i="122"/>
  <c r="D28" i="122"/>
  <c r="C28" i="122"/>
  <c r="B28" i="122"/>
  <c r="D27" i="122"/>
  <c r="C27" i="122"/>
  <c r="B27" i="122"/>
  <c r="D26" i="122"/>
  <c r="C26" i="122"/>
  <c r="B26" i="122"/>
  <c r="D25" i="122"/>
  <c r="C25" i="122"/>
  <c r="B25" i="122"/>
  <c r="D24" i="122"/>
  <c r="C24" i="122"/>
  <c r="B24" i="122"/>
  <c r="D23" i="122"/>
  <c r="C23" i="122"/>
  <c r="B23" i="122"/>
  <c r="D22" i="122"/>
  <c r="C22" i="122"/>
  <c r="B22" i="122"/>
  <c r="D21" i="122"/>
  <c r="C21" i="122"/>
  <c r="B21" i="122"/>
  <c r="D20" i="122"/>
  <c r="C20" i="122"/>
  <c r="B20" i="122"/>
  <c r="D19" i="122"/>
  <c r="C19" i="122"/>
  <c r="B19" i="122"/>
  <c r="D18" i="122"/>
  <c r="C18" i="122"/>
  <c r="B18" i="122"/>
  <c r="D17" i="122"/>
  <c r="C17" i="122"/>
  <c r="B17" i="122"/>
  <c r="D16" i="122"/>
  <c r="C16" i="122"/>
  <c r="B16" i="122"/>
  <c r="D15" i="122"/>
  <c r="C15" i="122"/>
  <c r="B15" i="122"/>
  <c r="D14" i="122"/>
  <c r="C14" i="122"/>
  <c r="B14" i="122"/>
  <c r="D13" i="122"/>
  <c r="C13" i="122"/>
  <c r="B13" i="122"/>
  <c r="D12" i="122"/>
  <c r="C12" i="122"/>
  <c r="B12" i="122"/>
  <c r="D11" i="122"/>
  <c r="C11" i="122"/>
  <c r="B11" i="122"/>
  <c r="D10" i="122"/>
  <c r="C10" i="122"/>
  <c r="B10" i="122"/>
  <c r="H20" i="121"/>
  <c r="G20" i="121" s="1"/>
  <c r="F20" i="121"/>
  <c r="D20" i="121"/>
  <c r="B20" i="121"/>
  <c r="C20" i="121" s="1"/>
  <c r="I17" i="121"/>
  <c r="I16" i="121"/>
  <c r="I15" i="121"/>
  <c r="I14" i="121"/>
  <c r="I13" i="121"/>
  <c r="I12" i="121"/>
  <c r="I11" i="121"/>
  <c r="I10" i="121"/>
  <c r="I9" i="121"/>
  <c r="I8" i="121"/>
  <c r="I7" i="121"/>
  <c r="I6" i="121"/>
  <c r="I5" i="121"/>
  <c r="I4" i="121"/>
  <c r="I3" i="121"/>
  <c r="F3" i="121"/>
  <c r="H20" i="120"/>
  <c r="G20" i="120"/>
  <c r="F20" i="120"/>
  <c r="E20" i="120"/>
  <c r="D20" i="120"/>
  <c r="C20" i="120"/>
  <c r="B20" i="120"/>
  <c r="A20" i="120"/>
  <c r="I17" i="120"/>
  <c r="I16" i="120"/>
  <c r="I15" i="120"/>
  <c r="I14" i="120"/>
  <c r="I13" i="120"/>
  <c r="I12" i="120"/>
  <c r="I11" i="120"/>
  <c r="I10" i="120"/>
  <c r="I9" i="120"/>
  <c r="I8" i="120"/>
  <c r="I7" i="120"/>
  <c r="I6" i="120"/>
  <c r="I5" i="120"/>
  <c r="I4" i="120"/>
  <c r="I3" i="120"/>
  <c r="F3" i="120"/>
  <c r="H20" i="119"/>
  <c r="G20" i="119" s="1"/>
  <c r="F20" i="119"/>
  <c r="D20" i="119"/>
  <c r="B20" i="119"/>
  <c r="I17" i="119"/>
  <c r="I16" i="119"/>
  <c r="I15" i="119"/>
  <c r="I14" i="119"/>
  <c r="I13" i="119"/>
  <c r="I12" i="119"/>
  <c r="I11" i="119"/>
  <c r="I10" i="119"/>
  <c r="I9" i="119"/>
  <c r="I8" i="119"/>
  <c r="I7" i="119"/>
  <c r="I6" i="119"/>
  <c r="I5" i="119"/>
  <c r="I4" i="119"/>
  <c r="I3" i="119"/>
  <c r="F3" i="119"/>
  <c r="H20" i="118"/>
  <c r="G20" i="118"/>
  <c r="F20" i="118"/>
  <c r="E20" i="118"/>
  <c r="D20" i="118"/>
  <c r="C20" i="118"/>
  <c r="E3" i="118" s="1"/>
  <c r="B20" i="118"/>
  <c r="A20" i="118"/>
  <c r="I17" i="118"/>
  <c r="I16" i="118"/>
  <c r="I15" i="118"/>
  <c r="I14" i="118"/>
  <c r="I13" i="118"/>
  <c r="I12" i="118"/>
  <c r="I11" i="118"/>
  <c r="I10" i="118"/>
  <c r="I9" i="118"/>
  <c r="I8" i="118"/>
  <c r="I7" i="118"/>
  <c r="I6" i="118"/>
  <c r="I5" i="118"/>
  <c r="I4" i="118"/>
  <c r="I3" i="118"/>
  <c r="F3" i="118"/>
  <c r="H20" i="117"/>
  <c r="G20" i="117" s="1"/>
  <c r="F20" i="117"/>
  <c r="D20" i="117"/>
  <c r="B20" i="117"/>
  <c r="I17" i="117"/>
  <c r="I16" i="117"/>
  <c r="I15" i="117"/>
  <c r="I14" i="117"/>
  <c r="I13" i="117"/>
  <c r="I12" i="117"/>
  <c r="I11" i="117"/>
  <c r="I10" i="117"/>
  <c r="I9" i="117"/>
  <c r="I8" i="117"/>
  <c r="I7" i="117"/>
  <c r="I6" i="117"/>
  <c r="I5" i="117"/>
  <c r="I4" i="117"/>
  <c r="I3" i="117"/>
  <c r="F3" i="117"/>
  <c r="H20" i="116"/>
  <c r="G20" i="116"/>
  <c r="F20" i="116"/>
  <c r="D20" i="116"/>
  <c r="C20" i="116"/>
  <c r="B20" i="116"/>
  <c r="A20" i="116"/>
  <c r="I17" i="116"/>
  <c r="I16" i="116"/>
  <c r="I15" i="116"/>
  <c r="I14" i="116"/>
  <c r="I13" i="116"/>
  <c r="I12" i="116"/>
  <c r="I11" i="116"/>
  <c r="I10" i="116"/>
  <c r="I9" i="116"/>
  <c r="I8" i="116"/>
  <c r="I7" i="116"/>
  <c r="F3" i="116"/>
  <c r="H20" i="115"/>
  <c r="G20" i="115" s="1"/>
  <c r="F20" i="115"/>
  <c r="D20" i="115"/>
  <c r="B20" i="115"/>
  <c r="I17" i="115"/>
  <c r="I16" i="115"/>
  <c r="I15" i="115"/>
  <c r="I14" i="115"/>
  <c r="I13" i="115"/>
  <c r="I12" i="115"/>
  <c r="I11" i="115"/>
  <c r="I10" i="115"/>
  <c r="I9" i="115"/>
  <c r="I8" i="115"/>
  <c r="I7" i="115"/>
  <c r="F3" i="115"/>
  <c r="H20" i="114"/>
  <c r="G20" i="114"/>
  <c r="F20" i="114"/>
  <c r="D20" i="114"/>
  <c r="C20" i="114"/>
  <c r="B20" i="114"/>
  <c r="A20" i="114"/>
  <c r="I17" i="114"/>
  <c r="I16" i="114"/>
  <c r="I15" i="114"/>
  <c r="I14" i="114"/>
  <c r="I13" i="114"/>
  <c r="I12" i="114"/>
  <c r="I11" i="114"/>
  <c r="I10" i="114"/>
  <c r="I9" i="114"/>
  <c r="I8" i="114"/>
  <c r="I7" i="114"/>
  <c r="F3" i="114"/>
  <c r="H20" i="113"/>
  <c r="G20" i="113" s="1"/>
  <c r="F20" i="113"/>
  <c r="D20" i="113"/>
  <c r="B20" i="113"/>
  <c r="I17" i="113"/>
  <c r="I16" i="113"/>
  <c r="I15" i="113"/>
  <c r="I14" i="113"/>
  <c r="I13" i="113"/>
  <c r="I12" i="113"/>
  <c r="I11" i="113"/>
  <c r="I10" i="113"/>
  <c r="I9" i="113"/>
  <c r="I8" i="113"/>
  <c r="I7" i="113"/>
  <c r="F3" i="113"/>
  <c r="H20" i="112"/>
  <c r="G20" i="112"/>
  <c r="F20" i="112"/>
  <c r="D20" i="112"/>
  <c r="B20" i="112"/>
  <c r="A20" i="112"/>
  <c r="C20" i="112" s="1"/>
  <c r="I17" i="112"/>
  <c r="I16" i="112"/>
  <c r="I15" i="112"/>
  <c r="I14" i="112"/>
  <c r="I13" i="112"/>
  <c r="I12" i="112"/>
  <c r="I11" i="112"/>
  <c r="I10" i="112"/>
  <c r="I9" i="112"/>
  <c r="I8" i="112"/>
  <c r="I7" i="112"/>
  <c r="F3" i="112"/>
  <c r="H20" i="111"/>
  <c r="G20" i="111" s="1"/>
  <c r="F20" i="111"/>
  <c r="D20" i="111"/>
  <c r="B20" i="111"/>
  <c r="I17" i="111"/>
  <c r="I16" i="111"/>
  <c r="I15" i="111"/>
  <c r="I14" i="111"/>
  <c r="I13" i="111"/>
  <c r="I12" i="111"/>
  <c r="I11" i="111"/>
  <c r="I10" i="111"/>
  <c r="I9" i="111"/>
  <c r="I8" i="111"/>
  <c r="I7" i="111"/>
  <c r="F3" i="111"/>
  <c r="H20" i="110"/>
  <c r="G20" i="110"/>
  <c r="F20" i="110"/>
  <c r="D20" i="110"/>
  <c r="B20" i="110"/>
  <c r="I17" i="110"/>
  <c r="I16" i="110"/>
  <c r="I15" i="110"/>
  <c r="I14" i="110"/>
  <c r="I13" i="110"/>
  <c r="I12" i="110"/>
  <c r="I11" i="110"/>
  <c r="I10" i="110"/>
  <c r="I9" i="110"/>
  <c r="I8" i="110"/>
  <c r="I7" i="110"/>
  <c r="F3" i="110"/>
  <c r="H20" i="109"/>
  <c r="G20" i="109"/>
  <c r="F20" i="109"/>
  <c r="D20" i="109"/>
  <c r="B20" i="109"/>
  <c r="I17" i="109"/>
  <c r="I16" i="109"/>
  <c r="I15" i="109"/>
  <c r="I14" i="109"/>
  <c r="I13" i="109"/>
  <c r="I12" i="109"/>
  <c r="I11" i="109"/>
  <c r="I10" i="109"/>
  <c r="I9" i="109"/>
  <c r="I8" i="109"/>
  <c r="I7" i="109"/>
  <c r="F3" i="109"/>
  <c r="H20" i="108"/>
  <c r="G20" i="108" s="1"/>
  <c r="F20" i="108"/>
  <c r="D20" i="108"/>
  <c r="B20" i="108"/>
  <c r="C20" i="108" s="1"/>
  <c r="A20" i="108"/>
  <c r="I17" i="108"/>
  <c r="I16" i="108"/>
  <c r="I15" i="108"/>
  <c r="I14" i="108"/>
  <c r="I13" i="108"/>
  <c r="I12" i="108"/>
  <c r="I11" i="108"/>
  <c r="I10" i="108"/>
  <c r="I9" i="108"/>
  <c r="I8" i="108"/>
  <c r="I7" i="108"/>
  <c r="F3" i="108"/>
  <c r="H20" i="107"/>
  <c r="G20" i="107" s="1"/>
  <c r="F20" i="107"/>
  <c r="D20" i="107"/>
  <c r="C20" i="107" s="1"/>
  <c r="I5" i="107" s="1"/>
  <c r="B20" i="107"/>
  <c r="A20" i="107"/>
  <c r="I17" i="107"/>
  <c r="I16" i="107"/>
  <c r="I15" i="107"/>
  <c r="I14" i="107"/>
  <c r="I13" i="107"/>
  <c r="I12" i="107"/>
  <c r="I11" i="107"/>
  <c r="I10" i="107"/>
  <c r="I9" i="107"/>
  <c r="I8" i="107"/>
  <c r="I7" i="107"/>
  <c r="F3" i="107"/>
  <c r="H20" i="106"/>
  <c r="G20" i="106"/>
  <c r="F20" i="106"/>
  <c r="D20" i="106"/>
  <c r="B20" i="106"/>
  <c r="I17" i="106"/>
  <c r="I16" i="106"/>
  <c r="I15" i="106"/>
  <c r="I14" i="106"/>
  <c r="I13" i="106"/>
  <c r="I12" i="106"/>
  <c r="I11" i="106"/>
  <c r="I10" i="106"/>
  <c r="I9" i="106"/>
  <c r="I8" i="106"/>
  <c r="I7" i="106"/>
  <c r="F3" i="106"/>
  <c r="H20" i="105"/>
  <c r="G20" i="105"/>
  <c r="F20" i="105"/>
  <c r="D20" i="105"/>
  <c r="B20" i="105"/>
  <c r="I17" i="105"/>
  <c r="I16" i="105"/>
  <c r="I15" i="105"/>
  <c r="I14" i="105"/>
  <c r="I13" i="105"/>
  <c r="I12" i="105"/>
  <c r="I11" i="105"/>
  <c r="I10" i="105"/>
  <c r="I9" i="105"/>
  <c r="F3" i="105"/>
  <c r="H20" i="104"/>
  <c r="G20" i="104" s="1"/>
  <c r="F20" i="104"/>
  <c r="D20" i="104"/>
  <c r="B20" i="104"/>
  <c r="C20" i="104" s="1"/>
  <c r="A20" i="104"/>
  <c r="I17" i="104"/>
  <c r="I16" i="104"/>
  <c r="I15" i="104"/>
  <c r="I14" i="104"/>
  <c r="I13" i="104"/>
  <c r="I12" i="104"/>
  <c r="I10" i="104"/>
  <c r="F3" i="104"/>
  <c r="H20" i="103"/>
  <c r="G20" i="103" s="1"/>
  <c r="F20" i="103"/>
  <c r="D20" i="103"/>
  <c r="C20" i="103" s="1"/>
  <c r="B20" i="103"/>
  <c r="A20" i="103"/>
  <c r="I17" i="103"/>
  <c r="I16" i="103"/>
  <c r="I15" i="103"/>
  <c r="I14" i="103"/>
  <c r="I13" i="103"/>
  <c r="I12" i="103"/>
  <c r="I11" i="103"/>
  <c r="I10" i="103"/>
  <c r="I9" i="103"/>
  <c r="I5" i="103"/>
  <c r="F3" i="103"/>
  <c r="H20" i="102"/>
  <c r="G20" i="102"/>
  <c r="F20" i="102"/>
  <c r="D20" i="102"/>
  <c r="B20" i="102"/>
  <c r="I17" i="102"/>
  <c r="I16" i="102"/>
  <c r="I15" i="102"/>
  <c r="I14" i="102"/>
  <c r="I13" i="102"/>
  <c r="I12" i="102"/>
  <c r="I11" i="102"/>
  <c r="I10" i="102"/>
  <c r="I9" i="102"/>
  <c r="F3" i="102"/>
  <c r="H20" i="101"/>
  <c r="G20" i="101"/>
  <c r="F20" i="101"/>
  <c r="D20" i="101"/>
  <c r="B20" i="101"/>
  <c r="I17" i="101"/>
  <c r="I16" i="101"/>
  <c r="I15" i="101"/>
  <c r="I14" i="101"/>
  <c r="I13" i="101"/>
  <c r="I12" i="101"/>
  <c r="I11" i="101"/>
  <c r="I10" i="101"/>
  <c r="F3" i="101"/>
  <c r="H20" i="100"/>
  <c r="G20" i="100" s="1"/>
  <c r="F20" i="100"/>
  <c r="D20" i="100"/>
  <c r="B20" i="100"/>
  <c r="C20" i="100" s="1"/>
  <c r="A20" i="100"/>
  <c r="I17" i="100"/>
  <c r="I16" i="100"/>
  <c r="I15" i="100"/>
  <c r="I14" i="100"/>
  <c r="I13" i="100"/>
  <c r="I12" i="100"/>
  <c r="I11" i="100"/>
  <c r="I10" i="100"/>
  <c r="F3" i="100"/>
  <c r="H20" i="99"/>
  <c r="G20" i="99"/>
  <c r="F20" i="99"/>
  <c r="D20" i="99"/>
  <c r="C20" i="99"/>
  <c r="B20" i="99"/>
  <c r="A20" i="99"/>
  <c r="I17" i="99"/>
  <c r="I16" i="99"/>
  <c r="I15" i="99"/>
  <c r="I14" i="99"/>
  <c r="I13" i="99"/>
  <c r="I12" i="99"/>
  <c r="I11" i="99"/>
  <c r="I10" i="99"/>
  <c r="I8" i="99"/>
  <c r="I5" i="99"/>
  <c r="I4" i="99"/>
  <c r="F3" i="99"/>
  <c r="H20" i="98"/>
  <c r="G20" i="98"/>
  <c r="F20" i="98"/>
  <c r="D20" i="98"/>
  <c r="B20" i="98"/>
  <c r="I17" i="98"/>
  <c r="I16" i="98"/>
  <c r="I15" i="98"/>
  <c r="I14" i="98"/>
  <c r="I13" i="98"/>
  <c r="I12" i="98"/>
  <c r="I11" i="98"/>
  <c r="I10" i="98"/>
  <c r="I9" i="98"/>
  <c r="F3" i="98"/>
  <c r="H20" i="97"/>
  <c r="G20" i="97"/>
  <c r="F20" i="97"/>
  <c r="D20" i="97"/>
  <c r="B20" i="97"/>
  <c r="I17" i="97"/>
  <c r="I16" i="97"/>
  <c r="I15" i="97"/>
  <c r="I14" i="97"/>
  <c r="I13" i="97"/>
  <c r="I12" i="97"/>
  <c r="I11" i="97"/>
  <c r="I10" i="97"/>
  <c r="I9" i="97"/>
  <c r="F3" i="97"/>
  <c r="H20" i="96"/>
  <c r="G20" i="96" s="1"/>
  <c r="F20" i="96"/>
  <c r="D20" i="96"/>
  <c r="C20" i="96" s="1"/>
  <c r="B20" i="96"/>
  <c r="A20" i="96"/>
  <c r="I17" i="96"/>
  <c r="I16" i="96"/>
  <c r="I15" i="96"/>
  <c r="I14" i="96"/>
  <c r="I13" i="96"/>
  <c r="I12" i="96"/>
  <c r="I11" i="96"/>
  <c r="I10" i="96"/>
  <c r="I9" i="96"/>
  <c r="I8" i="96"/>
  <c r="F3" i="96"/>
  <c r="H20" i="95"/>
  <c r="G20" i="95"/>
  <c r="F20" i="95"/>
  <c r="D20" i="95"/>
  <c r="B20" i="95"/>
  <c r="I17" i="95"/>
  <c r="I16" i="95"/>
  <c r="I15" i="95"/>
  <c r="I14" i="95"/>
  <c r="I13" i="95"/>
  <c r="I12" i="95"/>
  <c r="I11" i="95"/>
  <c r="I10" i="95"/>
  <c r="I9" i="95"/>
  <c r="I8" i="95"/>
  <c r="F3" i="95"/>
  <c r="H20" i="94"/>
  <c r="G20" i="94"/>
  <c r="F20" i="94"/>
  <c r="D20" i="94"/>
  <c r="B20" i="94"/>
  <c r="I17" i="94"/>
  <c r="I16" i="94"/>
  <c r="I15" i="94"/>
  <c r="I14" i="94"/>
  <c r="I13" i="94"/>
  <c r="I12" i="94"/>
  <c r="I11" i="94"/>
  <c r="I10" i="94"/>
  <c r="I9" i="94"/>
  <c r="I8" i="94"/>
  <c r="F3" i="94"/>
  <c r="H20" i="93"/>
  <c r="G20" i="93" s="1"/>
  <c r="F20" i="93"/>
  <c r="D20" i="93"/>
  <c r="B20" i="93"/>
  <c r="C20" i="93" s="1"/>
  <c r="A20" i="93"/>
  <c r="I17" i="93"/>
  <c r="I16" i="93"/>
  <c r="I15" i="93"/>
  <c r="I14" i="93"/>
  <c r="I13" i="93"/>
  <c r="I12" i="93"/>
  <c r="I11" i="93"/>
  <c r="I10" i="93"/>
  <c r="I9" i="93"/>
  <c r="I8" i="93"/>
  <c r="I6" i="93"/>
  <c r="F3" i="93"/>
  <c r="H20" i="92"/>
  <c r="G20" i="92" s="1"/>
  <c r="F20" i="92"/>
  <c r="D20" i="92"/>
  <c r="C20" i="92" s="1"/>
  <c r="B20" i="92"/>
  <c r="A20" i="92"/>
  <c r="I17" i="92"/>
  <c r="I16" i="92"/>
  <c r="I15" i="92"/>
  <c r="I14" i="92"/>
  <c r="I13" i="92"/>
  <c r="I12" i="92"/>
  <c r="I11" i="92"/>
  <c r="I10" i="92"/>
  <c r="I9" i="92"/>
  <c r="I5" i="92"/>
  <c r="F3" i="92"/>
  <c r="H20" i="91"/>
  <c r="G20" i="91"/>
  <c r="F20" i="91"/>
  <c r="D20" i="91"/>
  <c r="B20" i="91"/>
  <c r="I17" i="91"/>
  <c r="I16" i="91"/>
  <c r="I15" i="91"/>
  <c r="I14" i="91"/>
  <c r="I13" i="91"/>
  <c r="I12" i="91"/>
  <c r="I11" i="91"/>
  <c r="I10" i="91"/>
  <c r="I9" i="91"/>
  <c r="I8" i="91"/>
  <c r="F3" i="91"/>
  <c r="H20" i="90"/>
  <c r="G20" i="90"/>
  <c r="F20" i="90"/>
  <c r="D20" i="90"/>
  <c r="B20" i="90"/>
  <c r="I17" i="90"/>
  <c r="I16" i="90"/>
  <c r="I15" i="90"/>
  <c r="I14" i="90"/>
  <c r="I13" i="90"/>
  <c r="I12" i="90"/>
  <c r="I11" i="90"/>
  <c r="I10" i="90"/>
  <c r="I9" i="90"/>
  <c r="I8" i="90"/>
  <c r="F3" i="90"/>
  <c r="H20" i="89"/>
  <c r="G20" i="89" s="1"/>
  <c r="F20" i="89"/>
  <c r="D20" i="89"/>
  <c r="B20" i="89"/>
  <c r="A20" i="89"/>
  <c r="I17" i="89"/>
  <c r="I16" i="89"/>
  <c r="I15" i="89"/>
  <c r="I14" i="89"/>
  <c r="I13" i="89"/>
  <c r="I12" i="89"/>
  <c r="I11" i="89"/>
  <c r="I10" i="89"/>
  <c r="I9" i="89"/>
  <c r="I8" i="89"/>
  <c r="I7" i="89"/>
  <c r="I6" i="89"/>
  <c r="F3" i="89"/>
  <c r="H20" i="88"/>
  <c r="G20" i="88" s="1"/>
  <c r="F20" i="88"/>
  <c r="D20" i="88"/>
  <c r="C20" i="88" s="1"/>
  <c r="B20" i="88"/>
  <c r="A20" i="88"/>
  <c r="I17" i="88"/>
  <c r="I16" i="88"/>
  <c r="I15" i="88"/>
  <c r="I14" i="88"/>
  <c r="I13" i="88"/>
  <c r="I12" i="88"/>
  <c r="I11" i="88"/>
  <c r="I10" i="88"/>
  <c r="I9" i="88"/>
  <c r="I8" i="88"/>
  <c r="F3" i="88"/>
  <c r="H20" i="87"/>
  <c r="G20" i="87"/>
  <c r="F20" i="87"/>
  <c r="D20" i="87"/>
  <c r="B20" i="87"/>
  <c r="I17" i="87"/>
  <c r="I16" i="87"/>
  <c r="I15" i="87"/>
  <c r="I14" i="87"/>
  <c r="I13" i="87"/>
  <c r="I12" i="87"/>
  <c r="I11" i="87"/>
  <c r="F3" i="87"/>
  <c r="H20" i="86"/>
  <c r="G20" i="86"/>
  <c r="F20" i="86"/>
  <c r="D20" i="86"/>
  <c r="B20" i="86"/>
  <c r="I17" i="86"/>
  <c r="I16" i="86"/>
  <c r="I15" i="86"/>
  <c r="I14" i="86"/>
  <c r="I13" i="86"/>
  <c r="I12" i="86"/>
  <c r="I11" i="86"/>
  <c r="I10" i="86"/>
  <c r="I9" i="86"/>
  <c r="I8" i="86"/>
  <c r="I7" i="86"/>
  <c r="F3" i="86"/>
  <c r="H20" i="85"/>
  <c r="G20" i="85" s="1"/>
  <c r="F20" i="85"/>
  <c r="D20" i="85"/>
  <c r="B20" i="85"/>
  <c r="C20" i="85" s="1"/>
  <c r="A20" i="85"/>
  <c r="I17" i="85"/>
  <c r="I16" i="85"/>
  <c r="I15" i="85"/>
  <c r="I14" i="85"/>
  <c r="I13" i="85"/>
  <c r="I12" i="85"/>
  <c r="I11" i="85"/>
  <c r="I10" i="85"/>
  <c r="I9" i="85"/>
  <c r="I8" i="85"/>
  <c r="I7" i="85"/>
  <c r="F3" i="85"/>
  <c r="H20" i="84"/>
  <c r="G20" i="84" s="1"/>
  <c r="F20" i="84"/>
  <c r="D20" i="84"/>
  <c r="C20" i="84" s="1"/>
  <c r="B20" i="84"/>
  <c r="A20" i="84"/>
  <c r="I17" i="84"/>
  <c r="I16" i="84"/>
  <c r="I15" i="84"/>
  <c r="I14" i="84"/>
  <c r="I13" i="84"/>
  <c r="I12" i="84"/>
  <c r="I11" i="84"/>
  <c r="I10" i="84"/>
  <c r="I9" i="84"/>
  <c r="I5" i="84"/>
  <c r="F3" i="84"/>
  <c r="H20" i="83"/>
  <c r="G20" i="83"/>
  <c r="F20" i="83"/>
  <c r="D20" i="83"/>
  <c r="B20" i="83"/>
  <c r="I17" i="83"/>
  <c r="I16" i="83"/>
  <c r="I15" i="83"/>
  <c r="F3" i="83"/>
  <c r="H20" i="82"/>
  <c r="G20" i="82"/>
  <c r="F20" i="82"/>
  <c r="D20" i="82"/>
  <c r="B20" i="82"/>
  <c r="I17" i="82"/>
  <c r="I16" i="82"/>
  <c r="I15" i="82"/>
  <c r="I14" i="82"/>
  <c r="I13" i="82"/>
  <c r="I12" i="82"/>
  <c r="I11" i="82"/>
  <c r="I10" i="82"/>
  <c r="I9" i="82"/>
  <c r="I8" i="82"/>
  <c r="F3" i="82"/>
  <c r="H20" i="81"/>
  <c r="G20" i="81" s="1"/>
  <c r="F20" i="81"/>
  <c r="E20" i="81"/>
  <c r="D20" i="81"/>
  <c r="B20" i="81"/>
  <c r="C20" i="81" s="1"/>
  <c r="I6" i="81" s="1"/>
  <c r="A20" i="81"/>
  <c r="I17" i="81"/>
  <c r="I16" i="81"/>
  <c r="I15" i="81"/>
  <c r="I14" i="81"/>
  <c r="I13" i="81"/>
  <c r="I12" i="81"/>
  <c r="I11" i="81"/>
  <c r="I10" i="81"/>
  <c r="I9" i="81"/>
  <c r="I8" i="81"/>
  <c r="I7" i="81"/>
  <c r="I5" i="81"/>
  <c r="F3" i="81"/>
  <c r="E3" i="81"/>
  <c r="E90" i="122" s="1"/>
  <c r="F90" i="122" s="1"/>
  <c r="H20" i="80"/>
  <c r="G20" i="80"/>
  <c r="F20" i="80"/>
  <c r="D20" i="80"/>
  <c r="C20" i="80" s="1"/>
  <c r="B20" i="80"/>
  <c r="A20" i="80"/>
  <c r="I17" i="80"/>
  <c r="I16" i="80"/>
  <c r="I15" i="80"/>
  <c r="I14" i="80"/>
  <c r="I13" i="80"/>
  <c r="I12" i="80"/>
  <c r="I11" i="80"/>
  <c r="I10" i="80"/>
  <c r="I9" i="80"/>
  <c r="I5" i="80"/>
  <c r="F3" i="80"/>
  <c r="H20" i="79"/>
  <c r="G20" i="79"/>
  <c r="F20" i="79"/>
  <c r="D20" i="79"/>
  <c r="B20" i="79"/>
  <c r="I17" i="79"/>
  <c r="I16" i="79"/>
  <c r="I15" i="79"/>
  <c r="I14" i="79"/>
  <c r="I13" i="79"/>
  <c r="I12" i="79"/>
  <c r="I11" i="79"/>
  <c r="I10" i="79"/>
  <c r="I9" i="79"/>
  <c r="F3" i="79"/>
  <c r="H20" i="78"/>
  <c r="G20" i="78"/>
  <c r="F20" i="78"/>
  <c r="D20" i="78"/>
  <c r="B20" i="78"/>
  <c r="I17" i="78"/>
  <c r="I16" i="78"/>
  <c r="I15" i="78"/>
  <c r="I14" i="78"/>
  <c r="I13" i="78"/>
  <c r="I12" i="78"/>
  <c r="I11" i="78"/>
  <c r="I10" i="78"/>
  <c r="I9" i="78"/>
  <c r="F3" i="78"/>
  <c r="H20" i="77"/>
  <c r="G20" i="77" s="1"/>
  <c r="F20" i="77"/>
  <c r="D20" i="77"/>
  <c r="B20" i="77"/>
  <c r="C20" i="77" s="1"/>
  <c r="A20" i="77"/>
  <c r="I17" i="77"/>
  <c r="I16" i="77"/>
  <c r="I15" i="77"/>
  <c r="I14" i="77"/>
  <c r="I13" i="77"/>
  <c r="I12" i="77"/>
  <c r="I11" i="77"/>
  <c r="I10" i="77"/>
  <c r="I9" i="77"/>
  <c r="I8" i="77"/>
  <c r="I6" i="77"/>
  <c r="F3" i="77"/>
  <c r="H20" i="76"/>
  <c r="G20" i="76" s="1"/>
  <c r="F20" i="76"/>
  <c r="D20" i="76"/>
  <c r="C20" i="76"/>
  <c r="B20" i="76"/>
  <c r="A20" i="76"/>
  <c r="I17" i="76"/>
  <c r="I16" i="76"/>
  <c r="I15" i="76"/>
  <c r="I14" i="76"/>
  <c r="I13" i="76"/>
  <c r="I12" i="76"/>
  <c r="I11" i="76"/>
  <c r="I10" i="76"/>
  <c r="I9" i="76"/>
  <c r="I8" i="76"/>
  <c r="F3" i="76"/>
  <c r="H20" i="75"/>
  <c r="G20" i="75"/>
  <c r="F20" i="75"/>
  <c r="D20" i="75"/>
  <c r="C20" i="75"/>
  <c r="B20" i="75"/>
  <c r="A20" i="75"/>
  <c r="I17" i="75"/>
  <c r="I16" i="75"/>
  <c r="I15" i="75"/>
  <c r="I14" i="75"/>
  <c r="I13" i="75"/>
  <c r="I12" i="75"/>
  <c r="I11" i="75"/>
  <c r="I10" i="75"/>
  <c r="I9" i="75"/>
  <c r="I8" i="75"/>
  <c r="I4" i="75"/>
  <c r="F3" i="75"/>
  <c r="H20" i="74"/>
  <c r="G20" i="74" s="1"/>
  <c r="F20" i="74"/>
  <c r="D20" i="74"/>
  <c r="B20" i="74"/>
  <c r="I17" i="74"/>
  <c r="I16" i="74"/>
  <c r="I15" i="74"/>
  <c r="I14" i="74"/>
  <c r="I13" i="74"/>
  <c r="I12" i="74"/>
  <c r="I11" i="74"/>
  <c r="I10" i="74"/>
  <c r="F3" i="74"/>
  <c r="H20" i="73"/>
  <c r="G20" i="73"/>
  <c r="F20" i="73"/>
  <c r="D20" i="73"/>
  <c r="B20" i="73"/>
  <c r="A20" i="73"/>
  <c r="C20" i="73" s="1"/>
  <c r="I17" i="73"/>
  <c r="I16" i="73"/>
  <c r="I15" i="73"/>
  <c r="I14" i="73"/>
  <c r="I13" i="73"/>
  <c r="I12" i="73"/>
  <c r="I11" i="73"/>
  <c r="I10" i="73"/>
  <c r="I9" i="73"/>
  <c r="I6" i="73"/>
  <c r="F3" i="73"/>
  <c r="H20" i="72"/>
  <c r="G20" i="72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I6" i="72"/>
  <c r="F3" i="72"/>
  <c r="H20" i="71"/>
  <c r="G20" i="71"/>
  <c r="F20" i="71"/>
  <c r="D20" i="71"/>
  <c r="C20" i="71"/>
  <c r="I4" i="71" s="1"/>
  <c r="B20" i="71"/>
  <c r="A20" i="71"/>
  <c r="I17" i="71"/>
  <c r="I16" i="71"/>
  <c r="I15" i="71"/>
  <c r="I14" i="71"/>
  <c r="I13" i="71"/>
  <c r="I12" i="71"/>
  <c r="I11" i="71"/>
  <c r="I10" i="71"/>
  <c r="I9" i="71"/>
  <c r="I8" i="71"/>
  <c r="I7" i="71"/>
  <c r="F3" i="71"/>
  <c r="H20" i="70"/>
  <c r="G20" i="70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H20" i="69"/>
  <c r="G20" i="69"/>
  <c r="F20" i="69"/>
  <c r="D20" i="69"/>
  <c r="B20" i="69"/>
  <c r="A20" i="69"/>
  <c r="C20" i="69" s="1"/>
  <c r="I17" i="69"/>
  <c r="I16" i="69"/>
  <c r="I15" i="69"/>
  <c r="I14" i="69"/>
  <c r="I13" i="69"/>
  <c r="I12" i="69"/>
  <c r="I11" i="69"/>
  <c r="I10" i="69"/>
  <c r="F3" i="69"/>
  <c r="H20" i="68"/>
  <c r="G20" i="68" s="1"/>
  <c r="F20" i="68"/>
  <c r="D20" i="68"/>
  <c r="B20" i="68"/>
  <c r="I17" i="68"/>
  <c r="I16" i="68"/>
  <c r="I15" i="68"/>
  <c r="I14" i="68"/>
  <c r="I13" i="68"/>
  <c r="I12" i="68"/>
  <c r="I11" i="68"/>
  <c r="I10" i="68"/>
  <c r="F3" i="68"/>
  <c r="H20" i="67"/>
  <c r="G20" i="67"/>
  <c r="F20" i="67"/>
  <c r="D20" i="67"/>
  <c r="C20" i="67"/>
  <c r="I8" i="67" s="1"/>
  <c r="B20" i="67"/>
  <c r="A20" i="67"/>
  <c r="I17" i="67"/>
  <c r="I16" i="67"/>
  <c r="I15" i="67"/>
  <c r="I14" i="67"/>
  <c r="I13" i="67"/>
  <c r="I12" i="67"/>
  <c r="I11" i="67"/>
  <c r="I10" i="67"/>
  <c r="I4" i="67"/>
  <c r="F3" i="67"/>
  <c r="H20" i="66"/>
  <c r="G20" i="66" s="1"/>
  <c r="F20" i="66"/>
  <c r="D20" i="66"/>
  <c r="B20" i="66"/>
  <c r="I17" i="66"/>
  <c r="I16" i="66"/>
  <c r="I15" i="66"/>
  <c r="I14" i="66"/>
  <c r="I13" i="66"/>
  <c r="I12" i="66"/>
  <c r="I11" i="66"/>
  <c r="I10" i="66"/>
  <c r="I9" i="66"/>
  <c r="I8" i="66"/>
  <c r="F3" i="66"/>
  <c r="H20" i="65"/>
  <c r="G20" i="65"/>
  <c r="F20" i="65"/>
  <c r="D20" i="65"/>
  <c r="B20" i="65"/>
  <c r="A20" i="65"/>
  <c r="C20" i="65" s="1"/>
  <c r="I17" i="65"/>
  <c r="I16" i="65"/>
  <c r="I15" i="65"/>
  <c r="I14" i="65"/>
  <c r="I13" i="65"/>
  <c r="I12" i="65"/>
  <c r="I11" i="65"/>
  <c r="I10" i="65"/>
  <c r="I9" i="65"/>
  <c r="I8" i="65"/>
  <c r="F3" i="65"/>
  <c r="H20" i="64"/>
  <c r="G20" i="64" s="1"/>
  <c r="F20" i="64"/>
  <c r="D20" i="64"/>
  <c r="B20" i="64"/>
  <c r="I17" i="64"/>
  <c r="I16" i="64"/>
  <c r="I15" i="64"/>
  <c r="I14" i="64"/>
  <c r="I13" i="64"/>
  <c r="I12" i="64"/>
  <c r="I11" i="64"/>
  <c r="I10" i="64"/>
  <c r="I9" i="64"/>
  <c r="I8" i="64"/>
  <c r="I7" i="64"/>
  <c r="F3" i="64"/>
  <c r="H20" i="63"/>
  <c r="G20" i="63"/>
  <c r="F20" i="63"/>
  <c r="D20" i="63"/>
  <c r="C20" i="63"/>
  <c r="B20" i="63"/>
  <c r="A20" i="63"/>
  <c r="I17" i="63"/>
  <c r="I16" i="63"/>
  <c r="I15" i="63"/>
  <c r="I14" i="63"/>
  <c r="I13" i="63"/>
  <c r="I12" i="63"/>
  <c r="I11" i="63"/>
  <c r="I10" i="63"/>
  <c r="I9" i="63"/>
  <c r="I8" i="63"/>
  <c r="I4" i="63"/>
  <c r="F3" i="63"/>
  <c r="H20" i="62"/>
  <c r="G20" i="62" s="1"/>
  <c r="F20" i="62"/>
  <c r="D20" i="62"/>
  <c r="B20" i="62"/>
  <c r="I17" i="62"/>
  <c r="I16" i="62"/>
  <c r="I15" i="62"/>
  <c r="I14" i="62"/>
  <c r="I13" i="62"/>
  <c r="I12" i="62"/>
  <c r="I11" i="62"/>
  <c r="I10" i="62"/>
  <c r="I9" i="62"/>
  <c r="I8" i="62"/>
  <c r="F3" i="62"/>
  <c r="H20" i="61"/>
  <c r="G20" i="61"/>
  <c r="F20" i="61"/>
  <c r="D20" i="61"/>
  <c r="C20" i="61"/>
  <c r="B20" i="61"/>
  <c r="A20" i="61"/>
  <c r="I17" i="61"/>
  <c r="I16" i="61"/>
  <c r="I15" i="61"/>
  <c r="I14" i="61"/>
  <c r="I13" i="61"/>
  <c r="I12" i="61"/>
  <c r="I11" i="61"/>
  <c r="I10" i="61"/>
  <c r="I9" i="61"/>
  <c r="I8" i="61"/>
  <c r="I6" i="61"/>
  <c r="I4" i="61"/>
  <c r="F3" i="61"/>
  <c r="H20" i="60"/>
  <c r="G20" i="60" s="1"/>
  <c r="F20" i="60"/>
  <c r="D20" i="60"/>
  <c r="B20" i="60"/>
  <c r="I17" i="60"/>
  <c r="I16" i="60"/>
  <c r="I15" i="60"/>
  <c r="I14" i="60"/>
  <c r="I13" i="60"/>
  <c r="I12" i="60"/>
  <c r="I11" i="60"/>
  <c r="I10" i="60"/>
  <c r="I9" i="60"/>
  <c r="I8" i="60"/>
  <c r="I7" i="60"/>
  <c r="I6" i="60"/>
  <c r="F3" i="60"/>
  <c r="H20" i="59"/>
  <c r="G20" i="59"/>
  <c r="F20" i="59"/>
  <c r="D20" i="59"/>
  <c r="B20" i="59"/>
  <c r="A20" i="59"/>
  <c r="C20" i="59" s="1"/>
  <c r="I17" i="59"/>
  <c r="I16" i="59"/>
  <c r="I15" i="59"/>
  <c r="I14" i="59"/>
  <c r="I13" i="59"/>
  <c r="I12" i="59"/>
  <c r="I11" i="59"/>
  <c r="I10" i="59"/>
  <c r="I9" i="59"/>
  <c r="I8" i="59"/>
  <c r="F3" i="59"/>
  <c r="H20" i="58"/>
  <c r="G20" i="58" s="1"/>
  <c r="F20" i="58"/>
  <c r="D20" i="58"/>
  <c r="B20" i="58"/>
  <c r="I17" i="58"/>
  <c r="I16" i="58"/>
  <c r="I15" i="58"/>
  <c r="I14" i="58"/>
  <c r="I13" i="58"/>
  <c r="I12" i="58"/>
  <c r="I11" i="58"/>
  <c r="I10" i="58"/>
  <c r="I9" i="58"/>
  <c r="I8" i="58"/>
  <c r="I7" i="58"/>
  <c r="H3" i="58"/>
  <c r="F3" i="58"/>
  <c r="H20" i="57"/>
  <c r="G20" i="57" s="1"/>
  <c r="F20" i="57"/>
  <c r="D20" i="57"/>
  <c r="B20" i="57"/>
  <c r="I17" i="57"/>
  <c r="I16" i="57"/>
  <c r="I15" i="57"/>
  <c r="I14" i="57"/>
  <c r="I13" i="57"/>
  <c r="I12" i="57"/>
  <c r="I11" i="57"/>
  <c r="I10" i="57"/>
  <c r="I9" i="57"/>
  <c r="I8" i="57"/>
  <c r="I7" i="57"/>
  <c r="I6" i="57"/>
  <c r="F3" i="57"/>
  <c r="H20" i="56"/>
  <c r="G20" i="56"/>
  <c r="F20" i="56"/>
  <c r="D20" i="56"/>
  <c r="B20" i="56"/>
  <c r="A20" i="56"/>
  <c r="C20" i="56" s="1"/>
  <c r="I17" i="56"/>
  <c r="I16" i="56"/>
  <c r="I15" i="56"/>
  <c r="I14" i="56"/>
  <c r="I13" i="56"/>
  <c r="I12" i="56"/>
  <c r="I11" i="56"/>
  <c r="I10" i="56"/>
  <c r="I9" i="56"/>
  <c r="I8" i="56"/>
  <c r="I7" i="56"/>
  <c r="I6" i="56"/>
  <c r="F3" i="56"/>
  <c r="H20" i="55"/>
  <c r="G20" i="55" s="1"/>
  <c r="F20" i="55"/>
  <c r="D20" i="55"/>
  <c r="B20" i="55"/>
  <c r="A20" i="55"/>
  <c r="I17" i="55"/>
  <c r="I16" i="55"/>
  <c r="I15" i="55"/>
  <c r="I14" i="55"/>
  <c r="I13" i="55"/>
  <c r="I12" i="55"/>
  <c r="I11" i="55"/>
  <c r="I10" i="55"/>
  <c r="I9" i="55"/>
  <c r="I8" i="55"/>
  <c r="I7" i="55"/>
  <c r="F3" i="55"/>
  <c r="H20" i="54"/>
  <c r="G20" i="54" s="1"/>
  <c r="F20" i="54"/>
  <c r="D20" i="54"/>
  <c r="B20" i="54"/>
  <c r="A20" i="54"/>
  <c r="C20" i="54" s="1"/>
  <c r="I17" i="54"/>
  <c r="I16" i="54"/>
  <c r="I15" i="54"/>
  <c r="I14" i="54"/>
  <c r="I13" i="54"/>
  <c r="I12" i="54"/>
  <c r="I11" i="54"/>
  <c r="I10" i="54"/>
  <c r="I9" i="54"/>
  <c r="I8" i="54"/>
  <c r="I7" i="54"/>
  <c r="F3" i="54"/>
  <c r="H20" i="53"/>
  <c r="G20" i="53"/>
  <c r="F20" i="53"/>
  <c r="D20" i="53"/>
  <c r="B20" i="53"/>
  <c r="I17" i="53"/>
  <c r="I16" i="53"/>
  <c r="I15" i="53"/>
  <c r="I14" i="53"/>
  <c r="I13" i="53"/>
  <c r="I12" i="53"/>
  <c r="I11" i="53"/>
  <c r="I10" i="53"/>
  <c r="I9" i="53"/>
  <c r="I8" i="53"/>
  <c r="I7" i="53"/>
  <c r="F3" i="53"/>
  <c r="H20" i="52"/>
  <c r="G20" i="52"/>
  <c r="F20" i="52"/>
  <c r="D20" i="52"/>
  <c r="B20" i="52"/>
  <c r="I17" i="52"/>
  <c r="I16" i="52"/>
  <c r="I15" i="52"/>
  <c r="I14" i="52"/>
  <c r="I13" i="52"/>
  <c r="I12" i="52"/>
  <c r="I11" i="52"/>
  <c r="I10" i="52"/>
  <c r="I9" i="52"/>
  <c r="I8" i="52"/>
  <c r="I7" i="52"/>
  <c r="F3" i="52"/>
  <c r="H20" i="51"/>
  <c r="G20" i="51" s="1"/>
  <c r="F20" i="51"/>
  <c r="D20" i="51"/>
  <c r="B20" i="51"/>
  <c r="C20" i="51" s="1"/>
  <c r="A20" i="51"/>
  <c r="I17" i="51"/>
  <c r="I16" i="51"/>
  <c r="I15" i="51"/>
  <c r="I14" i="51"/>
  <c r="I13" i="51"/>
  <c r="I12" i="51"/>
  <c r="I11" i="51"/>
  <c r="I10" i="51"/>
  <c r="I9" i="51"/>
  <c r="I8" i="51"/>
  <c r="I7" i="51"/>
  <c r="I6" i="51"/>
  <c r="F3" i="51"/>
  <c r="H20" i="50"/>
  <c r="G20" i="50" s="1"/>
  <c r="F20" i="50"/>
  <c r="D20" i="50"/>
  <c r="B20" i="50"/>
  <c r="A20" i="50"/>
  <c r="C20" i="50" s="1"/>
  <c r="I17" i="50"/>
  <c r="I16" i="50"/>
  <c r="I15" i="50"/>
  <c r="I14" i="50"/>
  <c r="I13" i="50"/>
  <c r="I12" i="50"/>
  <c r="I11" i="50"/>
  <c r="I10" i="50"/>
  <c r="I9" i="50"/>
  <c r="F3" i="50"/>
  <c r="H20" i="49"/>
  <c r="G20" i="49"/>
  <c r="F20" i="49"/>
  <c r="D20" i="49"/>
  <c r="B20" i="49"/>
  <c r="I17" i="49"/>
  <c r="I16" i="49"/>
  <c r="I15" i="49"/>
  <c r="I14" i="49"/>
  <c r="I13" i="49"/>
  <c r="I12" i="49"/>
  <c r="I11" i="49"/>
  <c r="I10" i="49"/>
  <c r="I9" i="49"/>
  <c r="F3" i="49"/>
  <c r="H20" i="48"/>
  <c r="G20" i="48"/>
  <c r="F20" i="48"/>
  <c r="D20" i="48"/>
  <c r="B20" i="48"/>
  <c r="I17" i="48"/>
  <c r="I16" i="48"/>
  <c r="I15" i="48"/>
  <c r="I14" i="48"/>
  <c r="I13" i="48"/>
  <c r="I12" i="48"/>
  <c r="I11" i="48"/>
  <c r="I10" i="48"/>
  <c r="F3" i="48"/>
  <c r="H20" i="47"/>
  <c r="G20" i="47" s="1"/>
  <c r="F20" i="47"/>
  <c r="D20" i="47"/>
  <c r="B20" i="47"/>
  <c r="C20" i="47" s="1"/>
  <c r="A20" i="47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 s="1"/>
  <c r="F20" i="46"/>
  <c r="D20" i="46"/>
  <c r="B20" i="46"/>
  <c r="C20" i="46" s="1"/>
  <c r="A20" i="46"/>
  <c r="I17" i="46"/>
  <c r="I16" i="46"/>
  <c r="I15" i="46"/>
  <c r="I14" i="46"/>
  <c r="I13" i="46"/>
  <c r="I12" i="46"/>
  <c r="I11" i="46"/>
  <c r="I10" i="46"/>
  <c r="I9" i="46"/>
  <c r="I8" i="46"/>
  <c r="F3" i="46"/>
  <c r="H20" i="45"/>
  <c r="G20" i="45"/>
  <c r="F20" i="45"/>
  <c r="D20" i="45"/>
  <c r="B20" i="45"/>
  <c r="I17" i="45"/>
  <c r="I16" i="45"/>
  <c r="I15" i="45"/>
  <c r="I14" i="45"/>
  <c r="I13" i="45"/>
  <c r="I12" i="45"/>
  <c r="I11" i="45"/>
  <c r="I10" i="45"/>
  <c r="F3" i="45"/>
  <c r="H20" i="44"/>
  <c r="G20" i="44"/>
  <c r="F20" i="44"/>
  <c r="D20" i="44"/>
  <c r="B20" i="44"/>
  <c r="I17" i="44"/>
  <c r="I16" i="44"/>
  <c r="I15" i="44"/>
  <c r="I14" i="44"/>
  <c r="I13" i="44"/>
  <c r="I12" i="44"/>
  <c r="I11" i="44"/>
  <c r="I10" i="44"/>
  <c r="F3" i="44"/>
  <c r="H20" i="43"/>
  <c r="G20" i="43" s="1"/>
  <c r="F20" i="43"/>
  <c r="D20" i="43"/>
  <c r="B20" i="43"/>
  <c r="C20" i="43" s="1"/>
  <c r="A20" i="43"/>
  <c r="I17" i="43"/>
  <c r="I16" i="43"/>
  <c r="I15" i="43"/>
  <c r="I14" i="43"/>
  <c r="I13" i="43"/>
  <c r="I12" i="43"/>
  <c r="I11" i="43"/>
  <c r="I10" i="43"/>
  <c r="I9" i="43"/>
  <c r="F3" i="43"/>
  <c r="H20" i="42"/>
  <c r="G20" i="42" s="1"/>
  <c r="F20" i="42"/>
  <c r="D20" i="42"/>
  <c r="B20" i="42"/>
  <c r="C20" i="42" s="1"/>
  <c r="A20" i="42"/>
  <c r="I17" i="42"/>
  <c r="I16" i="42"/>
  <c r="I15" i="42"/>
  <c r="I14" i="42"/>
  <c r="I13" i="42"/>
  <c r="I12" i="42"/>
  <c r="I11" i="42"/>
  <c r="I10" i="42"/>
  <c r="F3" i="42"/>
  <c r="H20" i="41"/>
  <c r="G20" i="41"/>
  <c r="F20" i="41"/>
  <c r="D20" i="41"/>
  <c r="B20" i="41"/>
  <c r="I17" i="41"/>
  <c r="I16" i="41"/>
  <c r="I15" i="41"/>
  <c r="I14" i="41"/>
  <c r="I13" i="41"/>
  <c r="I12" i="41"/>
  <c r="I11" i="41"/>
  <c r="I10" i="41"/>
  <c r="I9" i="41"/>
  <c r="I8" i="41"/>
  <c r="I7" i="41"/>
  <c r="F3" i="41"/>
  <c r="H20" i="40"/>
  <c r="G20" i="40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H20" i="39"/>
  <c r="G20" i="39" s="1"/>
  <c r="F20" i="39"/>
  <c r="D20" i="39"/>
  <c r="B20" i="39"/>
  <c r="C20" i="39" s="1"/>
  <c r="A20" i="39"/>
  <c r="I17" i="39"/>
  <c r="I16" i="39"/>
  <c r="I15" i="39"/>
  <c r="I14" i="39"/>
  <c r="I13" i="39"/>
  <c r="I12" i="39"/>
  <c r="I11" i="39"/>
  <c r="I10" i="39"/>
  <c r="I9" i="39"/>
  <c r="F3" i="39"/>
  <c r="H20" i="38"/>
  <c r="G20" i="38" s="1"/>
  <c r="F20" i="38"/>
  <c r="D20" i="38"/>
  <c r="B20" i="38"/>
  <c r="C20" i="38" s="1"/>
  <c r="A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H20" i="37"/>
  <c r="G20" i="37"/>
  <c r="F20" i="37"/>
  <c r="D20" i="37"/>
  <c r="B20" i="37"/>
  <c r="I17" i="37"/>
  <c r="I16" i="37"/>
  <c r="I15" i="37"/>
  <c r="I14" i="37"/>
  <c r="I13" i="37"/>
  <c r="I12" i="37"/>
  <c r="I11" i="37"/>
  <c r="I10" i="37"/>
  <c r="F3" i="37"/>
  <c r="H20" i="36"/>
  <c r="G20" i="36"/>
  <c r="F20" i="36"/>
  <c r="D20" i="36"/>
  <c r="B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F3" i="36"/>
  <c r="H20" i="35"/>
  <c r="G20" i="35" s="1"/>
  <c r="F20" i="35"/>
  <c r="D20" i="35"/>
  <c r="B20" i="35"/>
  <c r="C20" i="35" s="1"/>
  <c r="A20" i="35"/>
  <c r="I17" i="35"/>
  <c r="I16" i="35"/>
  <c r="I15" i="35"/>
  <c r="I14" i="35"/>
  <c r="I13" i="35"/>
  <c r="I12" i="35"/>
  <c r="I11" i="35"/>
  <c r="I10" i="35"/>
  <c r="F3" i="35"/>
  <c r="H20" i="34"/>
  <c r="G20" i="34" s="1"/>
  <c r="F20" i="34"/>
  <c r="D20" i="34"/>
  <c r="B20" i="34"/>
  <c r="C20" i="34" s="1"/>
  <c r="A20" i="34"/>
  <c r="I17" i="34"/>
  <c r="I16" i="34"/>
  <c r="I15" i="34"/>
  <c r="I14" i="34"/>
  <c r="I13" i="34"/>
  <c r="I12" i="34"/>
  <c r="I11" i="34"/>
  <c r="I10" i="34"/>
  <c r="I9" i="34"/>
  <c r="I8" i="34"/>
  <c r="I7" i="34"/>
  <c r="F3" i="34"/>
  <c r="H20" i="33"/>
  <c r="G20" i="33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I17" i="32"/>
  <c r="I16" i="32"/>
  <c r="I15" i="32"/>
  <c r="I14" i="32"/>
  <c r="I13" i="32"/>
  <c r="I12" i="32"/>
  <c r="I11" i="32"/>
  <c r="I10" i="32"/>
  <c r="I9" i="32"/>
  <c r="I8" i="32"/>
  <c r="I7" i="32"/>
  <c r="F3" i="32"/>
  <c r="H20" i="31"/>
  <c r="G20" i="31"/>
  <c r="F20" i="31"/>
  <c r="D20" i="31"/>
  <c r="B20" i="31"/>
  <c r="C20" i="31" s="1"/>
  <c r="A20" i="31"/>
  <c r="I17" i="31"/>
  <c r="I16" i="31"/>
  <c r="I15" i="31"/>
  <c r="I14" i="31"/>
  <c r="I13" i="31"/>
  <c r="I12" i="31"/>
  <c r="I11" i="31"/>
  <c r="I10" i="31"/>
  <c r="I9" i="31"/>
  <c r="I8" i="31"/>
  <c r="I7" i="31"/>
  <c r="F3" i="31"/>
  <c r="H20" i="30"/>
  <c r="G20" i="30" s="1"/>
  <c r="F20" i="30"/>
  <c r="D20" i="30"/>
  <c r="B20" i="30"/>
  <c r="C20" i="30" s="1"/>
  <c r="A20" i="30"/>
  <c r="I17" i="30"/>
  <c r="I16" i="30"/>
  <c r="I15" i="30"/>
  <c r="I14" i="30"/>
  <c r="I13" i="30"/>
  <c r="I12" i="30"/>
  <c r="I11" i="30"/>
  <c r="I10" i="30"/>
  <c r="I9" i="30"/>
  <c r="I8" i="30"/>
  <c r="F3" i="30"/>
  <c r="H20" i="29"/>
  <c r="G20" i="29"/>
  <c r="F20" i="29"/>
  <c r="D20" i="29"/>
  <c r="C20" i="29"/>
  <c r="I7" i="29" s="1"/>
  <c r="B20" i="29"/>
  <c r="A20" i="29"/>
  <c r="I17" i="29"/>
  <c r="I16" i="29"/>
  <c r="I15" i="29"/>
  <c r="I14" i="29"/>
  <c r="I13" i="29"/>
  <c r="I12" i="29"/>
  <c r="I11" i="29"/>
  <c r="I10" i="29"/>
  <c r="I9" i="29"/>
  <c r="I8" i="29"/>
  <c r="I4" i="29"/>
  <c r="F3" i="29"/>
  <c r="H20" i="28"/>
  <c r="G20" i="28"/>
  <c r="F20" i="28"/>
  <c r="D20" i="28"/>
  <c r="B20" i="28"/>
  <c r="I17" i="28"/>
  <c r="I16" i="28"/>
  <c r="I15" i="28"/>
  <c r="I14" i="28"/>
  <c r="I13" i="28"/>
  <c r="I12" i="28"/>
  <c r="I11" i="28"/>
  <c r="I10" i="28"/>
  <c r="I9" i="28"/>
  <c r="I8" i="28"/>
  <c r="I7" i="28"/>
  <c r="F3" i="28"/>
  <c r="H20" i="27"/>
  <c r="G20" i="27"/>
  <c r="F20" i="27"/>
  <c r="D20" i="27"/>
  <c r="B20" i="27"/>
  <c r="C20" i="27" s="1"/>
  <c r="A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 s="1"/>
  <c r="F20" i="26"/>
  <c r="D20" i="26"/>
  <c r="B20" i="26"/>
  <c r="C20" i="26" s="1"/>
  <c r="A20" i="26"/>
  <c r="I17" i="26"/>
  <c r="I16" i="26"/>
  <c r="I15" i="26"/>
  <c r="I14" i="26"/>
  <c r="I13" i="26"/>
  <c r="I12" i="26"/>
  <c r="I11" i="26"/>
  <c r="I10" i="26"/>
  <c r="I9" i="26"/>
  <c r="I8" i="26"/>
  <c r="I7" i="26"/>
  <c r="I6" i="26"/>
  <c r="F3" i="26"/>
  <c r="H20" i="25"/>
  <c r="G20" i="25"/>
  <c r="F20" i="25"/>
  <c r="D20" i="25"/>
  <c r="C20" i="25"/>
  <c r="I3" i="25" s="1"/>
  <c r="B20" i="25"/>
  <c r="A20" i="25"/>
  <c r="I17" i="25"/>
  <c r="I16" i="25"/>
  <c r="I15" i="25"/>
  <c r="I14" i="25"/>
  <c r="I13" i="25"/>
  <c r="I12" i="25"/>
  <c r="I11" i="25"/>
  <c r="I10" i="25"/>
  <c r="I9" i="25"/>
  <c r="I8" i="25"/>
  <c r="I7" i="25"/>
  <c r="I4" i="25"/>
  <c r="F3" i="25"/>
  <c r="H20" i="24"/>
  <c r="G20" i="24"/>
  <c r="F20" i="24"/>
  <c r="D20" i="24"/>
  <c r="B20" i="24"/>
  <c r="I17" i="24"/>
  <c r="I16" i="24"/>
  <c r="I15" i="24"/>
  <c r="I14" i="24"/>
  <c r="I13" i="24"/>
  <c r="I12" i="24"/>
  <c r="I11" i="24"/>
  <c r="I10" i="24"/>
  <c r="I9" i="24"/>
  <c r="I8" i="24"/>
  <c r="I7" i="24"/>
  <c r="F3" i="24"/>
  <c r="H20" i="23"/>
  <c r="G20" i="23"/>
  <c r="F20" i="23"/>
  <c r="D20" i="23"/>
  <c r="B20" i="23"/>
  <c r="C20" i="23" s="1"/>
  <c r="A20" i="23"/>
  <c r="I17" i="23"/>
  <c r="I16" i="23"/>
  <c r="I15" i="23"/>
  <c r="I14" i="23"/>
  <c r="I13" i="23"/>
  <c r="I12" i="23"/>
  <c r="I11" i="23"/>
  <c r="I10" i="23"/>
  <c r="I9" i="23"/>
  <c r="I8" i="23"/>
  <c r="F3" i="23"/>
  <c r="H20" i="22"/>
  <c r="G20" i="22" s="1"/>
  <c r="F20" i="22"/>
  <c r="D20" i="22"/>
  <c r="B20" i="22"/>
  <c r="C20" i="22" s="1"/>
  <c r="A20" i="22"/>
  <c r="I17" i="22"/>
  <c r="I16" i="22"/>
  <c r="I15" i="22"/>
  <c r="I14" i="22"/>
  <c r="I13" i="22"/>
  <c r="I12" i="22"/>
  <c r="I11" i="22"/>
  <c r="I10" i="22"/>
  <c r="I9" i="22"/>
  <c r="F3" i="22"/>
  <c r="H20" i="21"/>
  <c r="G20" i="21"/>
  <c r="F20" i="21"/>
  <c r="D20" i="21"/>
  <c r="C20" i="21"/>
  <c r="I7" i="21" s="1"/>
  <c r="B20" i="21"/>
  <c r="A20" i="21"/>
  <c r="I17" i="21"/>
  <c r="I16" i="21"/>
  <c r="I15" i="21"/>
  <c r="I14" i="21"/>
  <c r="I13" i="21"/>
  <c r="I12" i="21"/>
  <c r="I11" i="21"/>
  <c r="I8" i="21"/>
  <c r="I4" i="21"/>
  <c r="F3" i="21"/>
  <c r="H20" i="20"/>
  <c r="G20" i="20"/>
  <c r="F20" i="20"/>
  <c r="D20" i="20"/>
  <c r="B20" i="20"/>
  <c r="I17" i="20"/>
  <c r="I16" i="20"/>
  <c r="I15" i="20"/>
  <c r="I14" i="20"/>
  <c r="I13" i="20"/>
  <c r="I12" i="20"/>
  <c r="I11" i="20"/>
  <c r="I10" i="20"/>
  <c r="I9" i="20"/>
  <c r="I8" i="20"/>
  <c r="I7" i="20"/>
  <c r="F3" i="20"/>
  <c r="H20" i="19"/>
  <c r="G20" i="19"/>
  <c r="F20" i="19"/>
  <c r="D20" i="19"/>
  <c r="B20" i="19"/>
  <c r="C20" i="19" s="1"/>
  <c r="A20" i="19"/>
  <c r="I17" i="19"/>
  <c r="I16" i="19"/>
  <c r="I15" i="19"/>
  <c r="I14" i="19"/>
  <c r="I13" i="19"/>
  <c r="I12" i="19"/>
  <c r="I11" i="19"/>
  <c r="I10" i="19"/>
  <c r="I9" i="19"/>
  <c r="I8" i="19"/>
  <c r="I7" i="19"/>
  <c r="I6" i="19"/>
  <c r="F3" i="19"/>
  <c r="H20" i="18"/>
  <c r="G20" i="18" s="1"/>
  <c r="F20" i="18"/>
  <c r="D20" i="18"/>
  <c r="B20" i="18"/>
  <c r="C20" i="18" s="1"/>
  <c r="A20" i="18"/>
  <c r="I17" i="18"/>
  <c r="I16" i="18"/>
  <c r="I15" i="18"/>
  <c r="I14" i="18"/>
  <c r="I13" i="18"/>
  <c r="I12" i="18"/>
  <c r="I11" i="18"/>
  <c r="I10" i="18"/>
  <c r="I9" i="18"/>
  <c r="I8" i="18"/>
  <c r="F3" i="18"/>
  <c r="H20" i="17"/>
  <c r="G20" i="17"/>
  <c r="F20" i="17"/>
  <c r="D20" i="17"/>
  <c r="C20" i="17"/>
  <c r="I7" i="17" s="1"/>
  <c r="B20" i="17"/>
  <c r="A20" i="17"/>
  <c r="I17" i="17"/>
  <c r="I16" i="17"/>
  <c r="I15" i="17"/>
  <c r="I14" i="17"/>
  <c r="I13" i="17"/>
  <c r="I12" i="17"/>
  <c r="I11" i="17"/>
  <c r="I10" i="17"/>
  <c r="I9" i="17"/>
  <c r="I8" i="17"/>
  <c r="I4" i="17"/>
  <c r="F3" i="17"/>
  <c r="H20" i="16"/>
  <c r="G20" i="16"/>
  <c r="F20" i="16"/>
  <c r="D20" i="16"/>
  <c r="B20" i="16"/>
  <c r="E20" i="16" s="1"/>
  <c r="I17" i="16"/>
  <c r="I16" i="16"/>
  <c r="I15" i="16"/>
  <c r="I14" i="16"/>
  <c r="I13" i="16"/>
  <c r="I12" i="16"/>
  <c r="I11" i="16"/>
  <c r="I10" i="16"/>
  <c r="I9" i="16"/>
  <c r="I8" i="16"/>
  <c r="I7" i="16"/>
  <c r="I6" i="16"/>
  <c r="I5" i="16"/>
  <c r="I4" i="16"/>
  <c r="F3" i="16"/>
  <c r="H20" i="15"/>
  <c r="G20" i="15"/>
  <c r="F20" i="15"/>
  <c r="D20" i="15"/>
  <c r="B20" i="15"/>
  <c r="C20" i="15" s="1"/>
  <c r="A20" i="15"/>
  <c r="I17" i="15"/>
  <c r="I16" i="15"/>
  <c r="I15" i="15"/>
  <c r="I14" i="15"/>
  <c r="I13" i="15"/>
  <c r="I12" i="15"/>
  <c r="I11" i="15"/>
  <c r="I10" i="15"/>
  <c r="I9" i="15"/>
  <c r="I8" i="15"/>
  <c r="F3" i="15"/>
  <c r="H20" i="14"/>
  <c r="G20" i="14" s="1"/>
  <c r="F20" i="14"/>
  <c r="D20" i="14"/>
  <c r="B20" i="14"/>
  <c r="C20" i="14" s="1"/>
  <c r="A20" i="14"/>
  <c r="I17" i="14"/>
  <c r="I16" i="14"/>
  <c r="I15" i="14"/>
  <c r="I14" i="14"/>
  <c r="I13" i="14"/>
  <c r="I12" i="14"/>
  <c r="I11" i="14"/>
  <c r="I10" i="14"/>
  <c r="I9" i="14"/>
  <c r="F3" i="14"/>
  <c r="H20" i="13"/>
  <c r="G20" i="13"/>
  <c r="F20" i="13"/>
  <c r="D20" i="13"/>
  <c r="C20" i="13"/>
  <c r="I3" i="13" s="1"/>
  <c r="B20" i="13"/>
  <c r="A20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4" i="13"/>
  <c r="F3" i="13"/>
  <c r="F20" i="12"/>
  <c r="B20" i="12"/>
  <c r="I17" i="12"/>
  <c r="I16" i="12"/>
  <c r="I15" i="12"/>
  <c r="I14" i="12"/>
  <c r="I13" i="12"/>
  <c r="I12" i="12"/>
  <c r="I11" i="12"/>
  <c r="I10" i="12"/>
  <c r="I9" i="12"/>
  <c r="I8" i="12"/>
  <c r="I7" i="12"/>
  <c r="H5" i="12"/>
  <c r="H4" i="12"/>
  <c r="H3" i="12"/>
  <c r="H20" i="12" s="1"/>
  <c r="G20" i="12" s="1"/>
  <c r="F3" i="12"/>
  <c r="H20" i="11"/>
  <c r="G20" i="11" s="1"/>
  <c r="F20" i="11"/>
  <c r="D20" i="11"/>
  <c r="B20" i="11"/>
  <c r="C20" i="11" s="1"/>
  <c r="A20" i="11"/>
  <c r="I17" i="11"/>
  <c r="I16" i="11"/>
  <c r="I15" i="11"/>
  <c r="I14" i="11"/>
  <c r="I13" i="11"/>
  <c r="I12" i="11"/>
  <c r="I11" i="11"/>
  <c r="I10" i="11"/>
  <c r="I9" i="11"/>
  <c r="I8" i="11"/>
  <c r="F3" i="11"/>
  <c r="H20" i="10"/>
  <c r="G20" i="10"/>
  <c r="F20" i="10"/>
  <c r="D20" i="10"/>
  <c r="C20" i="10"/>
  <c r="I3" i="10" s="1"/>
  <c r="B20" i="10"/>
  <c r="A20" i="10"/>
  <c r="I17" i="10"/>
  <c r="I16" i="10"/>
  <c r="I15" i="10"/>
  <c r="I14" i="10"/>
  <c r="I13" i="10"/>
  <c r="I12" i="10"/>
  <c r="I11" i="10"/>
  <c r="I10" i="10"/>
  <c r="I9" i="10"/>
  <c r="I8" i="10"/>
  <c r="I7" i="10"/>
  <c r="I4" i="10"/>
  <c r="F3" i="10"/>
  <c r="H20" i="9"/>
  <c r="G20" i="9"/>
  <c r="F20" i="9"/>
  <c r="D20" i="9"/>
  <c r="B20" i="9"/>
  <c r="I17" i="9"/>
  <c r="I16" i="9"/>
  <c r="I15" i="9"/>
  <c r="I14" i="9"/>
  <c r="I13" i="9"/>
  <c r="I12" i="9"/>
  <c r="I11" i="9"/>
  <c r="I10" i="9"/>
  <c r="I9" i="9"/>
  <c r="I8" i="9"/>
  <c r="F3" i="9"/>
  <c r="H20" i="8"/>
  <c r="G20" i="8"/>
  <c r="F20" i="8"/>
  <c r="D20" i="8"/>
  <c r="B20" i="8"/>
  <c r="C20" i="8" s="1"/>
  <c r="A20" i="8"/>
  <c r="I17" i="8"/>
  <c r="I16" i="8"/>
  <c r="I15" i="8"/>
  <c r="I14" i="8"/>
  <c r="I13" i="8"/>
  <c r="I12" i="8"/>
  <c r="I11" i="8"/>
  <c r="I10" i="8"/>
  <c r="I9" i="8"/>
  <c r="I8" i="8"/>
  <c r="I7" i="8"/>
  <c r="I6" i="8"/>
  <c r="F3" i="8"/>
  <c r="H20" i="7"/>
  <c r="G20" i="7" s="1"/>
  <c r="F20" i="7"/>
  <c r="D20" i="7"/>
  <c r="B20" i="7"/>
  <c r="I17" i="7"/>
  <c r="I16" i="7"/>
  <c r="I15" i="7"/>
  <c r="I14" i="7"/>
  <c r="I13" i="7"/>
  <c r="I12" i="7"/>
  <c r="I11" i="7"/>
  <c r="I10" i="7"/>
  <c r="I9" i="7"/>
  <c r="F3" i="7"/>
  <c r="H20" i="6"/>
  <c r="G20" i="6"/>
  <c r="F20" i="6"/>
  <c r="D20" i="6"/>
  <c r="C20" i="6"/>
  <c r="I8" i="6" s="1"/>
  <c r="B20" i="6"/>
  <c r="A20" i="6"/>
  <c r="I17" i="6"/>
  <c r="I16" i="6"/>
  <c r="I15" i="6"/>
  <c r="I14" i="6"/>
  <c r="I13" i="6"/>
  <c r="I12" i="6"/>
  <c r="F3" i="6"/>
  <c r="H20" i="5"/>
  <c r="G20" i="5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F3" i="5"/>
  <c r="H20" i="4"/>
  <c r="G20" i="4"/>
  <c r="F20" i="4"/>
  <c r="D20" i="4"/>
  <c r="C20" i="4"/>
  <c r="B20" i="4"/>
  <c r="A20" i="4"/>
  <c r="I17" i="4"/>
  <c r="I16" i="4"/>
  <c r="I15" i="4"/>
  <c r="I14" i="4"/>
  <c r="I13" i="4"/>
  <c r="I12" i="4"/>
  <c r="I11" i="4"/>
  <c r="I10" i="4"/>
  <c r="I9" i="4"/>
  <c r="I8" i="4"/>
  <c r="I7" i="4"/>
  <c r="I4" i="4"/>
  <c r="I3" i="4"/>
  <c r="F3" i="4"/>
  <c r="H20" i="3"/>
  <c r="G20" i="3" s="1"/>
  <c r="F20" i="3"/>
  <c r="D20" i="3"/>
  <c r="B20" i="3"/>
  <c r="I17" i="3"/>
  <c r="I16" i="3"/>
  <c r="I15" i="3"/>
  <c r="I14" i="3"/>
  <c r="I13" i="3"/>
  <c r="I12" i="3"/>
  <c r="I11" i="3"/>
  <c r="I10" i="3"/>
  <c r="I9" i="3"/>
  <c r="F3" i="3"/>
  <c r="H20" i="2"/>
  <c r="G20" i="2"/>
  <c r="F20" i="2"/>
  <c r="D20" i="2"/>
  <c r="B20" i="2"/>
  <c r="I17" i="2"/>
  <c r="I16" i="2"/>
  <c r="I15" i="2"/>
  <c r="I14" i="2"/>
  <c r="I13" i="2"/>
  <c r="I12" i="2"/>
  <c r="I11" i="2"/>
  <c r="I10" i="2"/>
  <c r="I9" i="2"/>
  <c r="F3" i="2"/>
  <c r="H20" i="1"/>
  <c r="G20" i="1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F3" i="1"/>
  <c r="I5" i="14" l="1"/>
  <c r="I8" i="14"/>
  <c r="I4" i="14"/>
  <c r="I7" i="14"/>
  <c r="I3" i="14"/>
  <c r="E20" i="14" s="1"/>
  <c r="I6" i="14"/>
  <c r="I6" i="15"/>
  <c r="I5" i="15"/>
  <c r="I4" i="15"/>
  <c r="E20" i="15" s="1"/>
  <c r="I7" i="15"/>
  <c r="I3" i="15"/>
  <c r="I5" i="22"/>
  <c r="E3" i="22"/>
  <c r="E31" i="122" s="1"/>
  <c r="F31" i="122" s="1"/>
  <c r="I8" i="22"/>
  <c r="I4" i="22"/>
  <c r="I7" i="22"/>
  <c r="I3" i="22"/>
  <c r="H22" i="22"/>
  <c r="H23" i="22" s="1"/>
  <c r="E20" i="22"/>
  <c r="I6" i="22"/>
  <c r="I5" i="26"/>
  <c r="E3" i="26"/>
  <c r="E35" i="122" s="1"/>
  <c r="F35" i="122" s="1"/>
  <c r="I4" i="26"/>
  <c r="I3" i="26"/>
  <c r="H22" i="26"/>
  <c r="H23" i="26" s="1"/>
  <c r="E20" i="26"/>
  <c r="I6" i="31"/>
  <c r="I5" i="31"/>
  <c r="I4" i="31"/>
  <c r="I3" i="31"/>
  <c r="E20" i="31" s="1"/>
  <c r="I5" i="46"/>
  <c r="E3" i="46"/>
  <c r="E55" i="122" s="1"/>
  <c r="F55" i="122" s="1"/>
  <c r="I4" i="46"/>
  <c r="I7" i="46"/>
  <c r="I3" i="46"/>
  <c r="H22" i="46"/>
  <c r="H23" i="46" s="1"/>
  <c r="E20" i="46"/>
  <c r="I6" i="46"/>
  <c r="I7" i="59"/>
  <c r="I3" i="59"/>
  <c r="I5" i="59"/>
  <c r="E3" i="59"/>
  <c r="E68" i="122" s="1"/>
  <c r="F68" i="122" s="1"/>
  <c r="H22" i="59"/>
  <c r="H23" i="59" s="1"/>
  <c r="E20" i="59"/>
  <c r="I4" i="59"/>
  <c r="I6" i="59"/>
  <c r="C20" i="1"/>
  <c r="A20" i="3"/>
  <c r="C20" i="3" s="1"/>
  <c r="I6" i="4"/>
  <c r="I4" i="6"/>
  <c r="I5" i="34"/>
  <c r="I4" i="34"/>
  <c r="I3" i="34"/>
  <c r="E20" i="34"/>
  <c r="H22" i="34" s="1"/>
  <c r="H23" i="34" s="1"/>
  <c r="I6" i="34"/>
  <c r="I5" i="38"/>
  <c r="I4" i="38"/>
  <c r="E20" i="38" s="1"/>
  <c r="I3" i="38"/>
  <c r="I9" i="42"/>
  <c r="I5" i="42"/>
  <c r="I8" i="42"/>
  <c r="E20" i="42" s="1"/>
  <c r="I4" i="42"/>
  <c r="I7" i="42"/>
  <c r="I3" i="42"/>
  <c r="I6" i="42"/>
  <c r="I5" i="50"/>
  <c r="E3" i="50"/>
  <c r="E59" i="122" s="1"/>
  <c r="F59" i="122" s="1"/>
  <c r="I8" i="50"/>
  <c r="I4" i="50"/>
  <c r="I7" i="50"/>
  <c r="I3" i="50"/>
  <c r="H22" i="50"/>
  <c r="H23" i="50" s="1"/>
  <c r="E20" i="50"/>
  <c r="I6" i="50"/>
  <c r="I5" i="56"/>
  <c r="E3" i="56"/>
  <c r="E65" i="122" s="1"/>
  <c r="F65" i="122" s="1"/>
  <c r="I3" i="56"/>
  <c r="I4" i="56"/>
  <c r="H22" i="56"/>
  <c r="H23" i="56" s="1"/>
  <c r="E20" i="56"/>
  <c r="I5" i="18"/>
  <c r="E3" i="18"/>
  <c r="E27" i="122" s="1"/>
  <c r="F27" i="122" s="1"/>
  <c r="I4" i="18"/>
  <c r="I7" i="18"/>
  <c r="I3" i="18"/>
  <c r="H22" i="18"/>
  <c r="H23" i="18" s="1"/>
  <c r="E20" i="18"/>
  <c r="I6" i="18"/>
  <c r="I6" i="23"/>
  <c r="I5" i="23"/>
  <c r="I4" i="23"/>
  <c r="I7" i="23"/>
  <c r="I3" i="23"/>
  <c r="E20" i="23" s="1"/>
  <c r="I6" i="39"/>
  <c r="I5" i="39"/>
  <c r="I8" i="39"/>
  <c r="I4" i="39"/>
  <c r="I7" i="39"/>
  <c r="I3" i="39"/>
  <c r="E20" i="39" s="1"/>
  <c r="H22" i="43"/>
  <c r="H23" i="43" s="1"/>
  <c r="E20" i="43"/>
  <c r="I6" i="43"/>
  <c r="I5" i="43"/>
  <c r="E3" i="43"/>
  <c r="E52" i="122" s="1"/>
  <c r="F52" i="122" s="1"/>
  <c r="I8" i="43"/>
  <c r="I4" i="43"/>
  <c r="I7" i="43"/>
  <c r="I3" i="43"/>
  <c r="H22" i="51"/>
  <c r="H23" i="51" s="1"/>
  <c r="E20" i="51"/>
  <c r="I5" i="51"/>
  <c r="E3" i="51"/>
  <c r="E60" i="122" s="1"/>
  <c r="F60" i="122" s="1"/>
  <c r="I4" i="51"/>
  <c r="I3" i="51"/>
  <c r="A20" i="2"/>
  <c r="C20" i="2" s="1"/>
  <c r="I5" i="8"/>
  <c r="I4" i="8"/>
  <c r="I3" i="8"/>
  <c r="E20" i="8" s="1"/>
  <c r="I5" i="19"/>
  <c r="I4" i="19"/>
  <c r="I3" i="19"/>
  <c r="E20" i="19" s="1"/>
  <c r="H22" i="27"/>
  <c r="H23" i="27" s="1"/>
  <c r="E20" i="27"/>
  <c r="I5" i="27"/>
  <c r="E3" i="27"/>
  <c r="E36" i="122" s="1"/>
  <c r="F36" i="122" s="1"/>
  <c r="I4" i="27"/>
  <c r="I3" i="27"/>
  <c r="H22" i="47"/>
  <c r="H23" i="47" s="1"/>
  <c r="E20" i="47"/>
  <c r="I5" i="47"/>
  <c r="E3" i="47"/>
  <c r="E56" i="122" s="1"/>
  <c r="F56" i="122" s="1"/>
  <c r="I4" i="47"/>
  <c r="I3" i="47"/>
  <c r="I5" i="54"/>
  <c r="I4" i="54"/>
  <c r="I3" i="54"/>
  <c r="E20" i="54"/>
  <c r="H22" i="54" s="1"/>
  <c r="H23" i="54" s="1"/>
  <c r="I6" i="54"/>
  <c r="A20" i="1"/>
  <c r="I5" i="4"/>
  <c r="E20" i="4" s="1"/>
  <c r="A20" i="5"/>
  <c r="C20" i="5"/>
  <c r="I11" i="6"/>
  <c r="I7" i="6"/>
  <c r="I3" i="6"/>
  <c r="I10" i="6"/>
  <c r="I6" i="6"/>
  <c r="I9" i="6"/>
  <c r="I5" i="6"/>
  <c r="E20" i="6" s="1"/>
  <c r="I5" i="11"/>
  <c r="E3" i="11"/>
  <c r="E20" i="122" s="1"/>
  <c r="F20" i="122" s="1"/>
  <c r="I4" i="11"/>
  <c r="I7" i="11"/>
  <c r="I3" i="11"/>
  <c r="H22" i="11"/>
  <c r="H23" i="11" s="1"/>
  <c r="E20" i="11"/>
  <c r="I6" i="11"/>
  <c r="I5" i="30"/>
  <c r="I4" i="30"/>
  <c r="I7" i="30"/>
  <c r="I3" i="30"/>
  <c r="E20" i="30" s="1"/>
  <c r="I6" i="30"/>
  <c r="I6" i="35"/>
  <c r="I9" i="35"/>
  <c r="I5" i="35"/>
  <c r="I8" i="35"/>
  <c r="I4" i="35"/>
  <c r="I7" i="35"/>
  <c r="I3" i="35"/>
  <c r="E20" i="35" s="1"/>
  <c r="A20" i="7"/>
  <c r="C20" i="7" s="1"/>
  <c r="I5" i="10"/>
  <c r="E3" i="13"/>
  <c r="E22" i="122" s="1"/>
  <c r="F22" i="122" s="1"/>
  <c r="I5" i="13"/>
  <c r="C20" i="16"/>
  <c r="E3" i="17"/>
  <c r="E26" i="122" s="1"/>
  <c r="F26" i="122" s="1"/>
  <c r="I5" i="17"/>
  <c r="C20" i="20"/>
  <c r="E3" i="21"/>
  <c r="E30" i="122" s="1"/>
  <c r="F30" i="122" s="1"/>
  <c r="I5" i="21"/>
  <c r="I9" i="21"/>
  <c r="I5" i="25"/>
  <c r="I5" i="29"/>
  <c r="C20" i="40"/>
  <c r="C20" i="55"/>
  <c r="A20" i="60"/>
  <c r="C20" i="60" s="1"/>
  <c r="I5" i="61"/>
  <c r="E3" i="61"/>
  <c r="E70" i="122" s="1"/>
  <c r="F70" i="122" s="1"/>
  <c r="I7" i="61"/>
  <c r="I3" i="61"/>
  <c r="C20" i="64"/>
  <c r="I5" i="65"/>
  <c r="I4" i="65"/>
  <c r="I7" i="65"/>
  <c r="I3" i="65"/>
  <c r="I7" i="75"/>
  <c r="I3" i="75"/>
  <c r="E20" i="75" s="1"/>
  <c r="I6" i="75"/>
  <c r="I5" i="75"/>
  <c r="I5" i="85"/>
  <c r="E3" i="85"/>
  <c r="E94" i="122" s="1"/>
  <c r="F94" i="122" s="1"/>
  <c r="I4" i="85"/>
  <c r="I3" i="85"/>
  <c r="I6" i="85"/>
  <c r="E20" i="85"/>
  <c r="H22" i="85"/>
  <c r="H23" i="85" s="1"/>
  <c r="I5" i="114"/>
  <c r="I3" i="114"/>
  <c r="E20" i="114" s="1"/>
  <c r="I4" i="114"/>
  <c r="I6" i="114"/>
  <c r="I6" i="10"/>
  <c r="E20" i="10" s="1"/>
  <c r="D20" i="12"/>
  <c r="E20" i="13"/>
  <c r="H22" i="13"/>
  <c r="H23" i="13" s="1"/>
  <c r="I6" i="17"/>
  <c r="E20" i="17"/>
  <c r="H22" i="17"/>
  <c r="H23" i="17" s="1"/>
  <c r="I6" i="21"/>
  <c r="I10" i="21"/>
  <c r="E20" i="21"/>
  <c r="H22" i="21"/>
  <c r="H23" i="21" s="1"/>
  <c r="I6" i="25"/>
  <c r="E20" i="25"/>
  <c r="E3" i="25" s="1"/>
  <c r="E34" i="122" s="1"/>
  <c r="F34" i="122" s="1"/>
  <c r="H22" i="25"/>
  <c r="H23" i="25" s="1"/>
  <c r="I6" i="29"/>
  <c r="A20" i="33"/>
  <c r="C20" i="33" s="1"/>
  <c r="A20" i="37"/>
  <c r="C20" i="37" s="1"/>
  <c r="A20" i="41"/>
  <c r="C20" i="41" s="1"/>
  <c r="A20" i="45"/>
  <c r="C20" i="45" s="1"/>
  <c r="A20" i="49"/>
  <c r="C20" i="49" s="1"/>
  <c r="A20" i="53"/>
  <c r="C20" i="53" s="1"/>
  <c r="A20" i="57"/>
  <c r="C20" i="57"/>
  <c r="A20" i="58"/>
  <c r="C20" i="58"/>
  <c r="I7" i="63"/>
  <c r="I3" i="63"/>
  <c r="H22" i="63"/>
  <c r="H23" i="63" s="1"/>
  <c r="E20" i="63"/>
  <c r="I6" i="63"/>
  <c r="I5" i="63"/>
  <c r="E3" i="63"/>
  <c r="E72" i="122" s="1"/>
  <c r="F72" i="122" s="1"/>
  <c r="I6" i="65"/>
  <c r="A20" i="66"/>
  <c r="C20" i="66" s="1"/>
  <c r="I6" i="69"/>
  <c r="A20" i="74"/>
  <c r="C20" i="74"/>
  <c r="I7" i="80"/>
  <c r="I3" i="80"/>
  <c r="I6" i="80"/>
  <c r="E20" i="80" s="1"/>
  <c r="I4" i="80"/>
  <c r="I8" i="80"/>
  <c r="I4" i="88"/>
  <c r="I7" i="88"/>
  <c r="I3" i="88"/>
  <c r="E20" i="88"/>
  <c r="H22" i="88" s="1"/>
  <c r="H23" i="88" s="1"/>
  <c r="I6" i="88"/>
  <c r="I5" i="88"/>
  <c r="I4" i="96"/>
  <c r="I7" i="96"/>
  <c r="I3" i="96"/>
  <c r="H22" i="96"/>
  <c r="H23" i="96" s="1"/>
  <c r="E20" i="96"/>
  <c r="I6" i="96"/>
  <c r="I5" i="96"/>
  <c r="E3" i="96"/>
  <c r="E105" i="122" s="1"/>
  <c r="F105" i="122" s="1"/>
  <c r="I7" i="100"/>
  <c r="I3" i="100"/>
  <c r="I8" i="100"/>
  <c r="I4" i="100"/>
  <c r="I9" i="100"/>
  <c r="I6" i="100"/>
  <c r="E20" i="100" s="1"/>
  <c r="I5" i="100"/>
  <c r="A20" i="9"/>
  <c r="C20" i="9" s="1"/>
  <c r="A20" i="12"/>
  <c r="C20" i="12" s="1"/>
  <c r="A20" i="16"/>
  <c r="I3" i="17"/>
  <c r="A20" i="20"/>
  <c r="I3" i="21"/>
  <c r="A20" i="24"/>
  <c r="C20" i="24" s="1"/>
  <c r="A20" i="28"/>
  <c r="C20" i="28" s="1"/>
  <c r="I3" i="29"/>
  <c r="E20" i="29" s="1"/>
  <c r="A20" i="32"/>
  <c r="C20" i="32" s="1"/>
  <c r="A20" i="36"/>
  <c r="C20" i="36" s="1"/>
  <c r="A20" i="40"/>
  <c r="A20" i="44"/>
  <c r="C20" i="44" s="1"/>
  <c r="A20" i="48"/>
  <c r="C20" i="48" s="1"/>
  <c r="A20" i="52"/>
  <c r="C20" i="52" s="1"/>
  <c r="E20" i="61"/>
  <c r="H22" i="61"/>
  <c r="H23" i="61" s="1"/>
  <c r="A20" i="62"/>
  <c r="C20" i="62" s="1"/>
  <c r="I9" i="69"/>
  <c r="I5" i="69"/>
  <c r="E20" i="69" s="1"/>
  <c r="I8" i="69"/>
  <c r="I4" i="69"/>
  <c r="I7" i="69"/>
  <c r="I3" i="69"/>
  <c r="I5" i="73"/>
  <c r="I8" i="73"/>
  <c r="I4" i="73"/>
  <c r="I7" i="73"/>
  <c r="I3" i="73"/>
  <c r="I7" i="76"/>
  <c r="I3" i="76"/>
  <c r="I6" i="76"/>
  <c r="I5" i="76"/>
  <c r="I4" i="76"/>
  <c r="E20" i="76" s="1"/>
  <c r="C20" i="78"/>
  <c r="A20" i="78"/>
  <c r="A20" i="90"/>
  <c r="C20" i="90" s="1"/>
  <c r="I3" i="108"/>
  <c r="I5" i="108"/>
  <c r="E3" i="108"/>
  <c r="E117" i="122" s="1"/>
  <c r="F117" i="122" s="1"/>
  <c r="I4" i="108"/>
  <c r="I6" i="108"/>
  <c r="E20" i="108"/>
  <c r="H22" i="108"/>
  <c r="H23" i="108" s="1"/>
  <c r="I7" i="67"/>
  <c r="I3" i="67"/>
  <c r="E20" i="67"/>
  <c r="E3" i="67" s="1"/>
  <c r="E76" i="122" s="1"/>
  <c r="F76" i="122" s="1"/>
  <c r="I6" i="67"/>
  <c r="I9" i="67"/>
  <c r="I5" i="67"/>
  <c r="A20" i="70"/>
  <c r="C20" i="70"/>
  <c r="I3" i="71"/>
  <c r="E20" i="71" s="1"/>
  <c r="I6" i="71"/>
  <c r="I5" i="71"/>
  <c r="I4" i="77"/>
  <c r="I7" i="77"/>
  <c r="E20" i="77" s="1"/>
  <c r="I3" i="77"/>
  <c r="I5" i="77"/>
  <c r="A20" i="64"/>
  <c r="A20" i="68"/>
  <c r="C20" i="68" s="1"/>
  <c r="A20" i="72"/>
  <c r="C20" i="72" s="1"/>
  <c r="C20" i="89"/>
  <c r="A20" i="94"/>
  <c r="C20" i="94"/>
  <c r="I11" i="104"/>
  <c r="I7" i="104"/>
  <c r="I3" i="104"/>
  <c r="E20" i="104" s="1"/>
  <c r="I9" i="104"/>
  <c r="I5" i="104"/>
  <c r="I8" i="104"/>
  <c r="I4" i="104"/>
  <c r="I6" i="104"/>
  <c r="A20" i="79"/>
  <c r="I4" i="81"/>
  <c r="I3" i="81"/>
  <c r="E20" i="82"/>
  <c r="A20" i="82"/>
  <c r="C20" i="82"/>
  <c r="I8" i="92"/>
  <c r="I4" i="92"/>
  <c r="I7" i="92"/>
  <c r="I3" i="92"/>
  <c r="E20" i="92" s="1"/>
  <c r="I6" i="92"/>
  <c r="I5" i="93"/>
  <c r="E3" i="93"/>
  <c r="E102" i="122" s="1"/>
  <c r="F102" i="122" s="1"/>
  <c r="I4" i="93"/>
  <c r="I7" i="93"/>
  <c r="I3" i="93"/>
  <c r="E20" i="93" s="1"/>
  <c r="H22" i="93" s="1"/>
  <c r="H23" i="93" s="1"/>
  <c r="C20" i="79"/>
  <c r="H22" i="81"/>
  <c r="H23" i="81" s="1"/>
  <c r="I8" i="84"/>
  <c r="I4" i="84"/>
  <c r="I7" i="84"/>
  <c r="I3" i="84"/>
  <c r="E20" i="84"/>
  <c r="E3" i="84" s="1"/>
  <c r="E93" i="122" s="1"/>
  <c r="F93" i="122" s="1"/>
  <c r="I6" i="84"/>
  <c r="A20" i="86"/>
  <c r="C20" i="86"/>
  <c r="E20" i="95"/>
  <c r="E20" i="97"/>
  <c r="I6" i="99"/>
  <c r="I7" i="99"/>
  <c r="I3" i="99"/>
  <c r="E20" i="99" s="1"/>
  <c r="A20" i="101"/>
  <c r="C20" i="101" s="1"/>
  <c r="A20" i="83"/>
  <c r="C20" i="83" s="1"/>
  <c r="A20" i="87"/>
  <c r="C20" i="87" s="1"/>
  <c r="A20" i="91"/>
  <c r="C20" i="91" s="1"/>
  <c r="A20" i="95"/>
  <c r="C20" i="95" s="1"/>
  <c r="A20" i="97"/>
  <c r="C20" i="97" s="1"/>
  <c r="A20" i="98"/>
  <c r="C20" i="98" s="1"/>
  <c r="I9" i="99"/>
  <c r="A20" i="105"/>
  <c r="C20" i="105" s="1"/>
  <c r="A20" i="111"/>
  <c r="C20" i="111"/>
  <c r="I6" i="103"/>
  <c r="I8" i="103"/>
  <c r="I4" i="103"/>
  <c r="I7" i="103"/>
  <c r="I3" i="103"/>
  <c r="E20" i="103" s="1"/>
  <c r="I6" i="107"/>
  <c r="I4" i="107"/>
  <c r="I3" i="107"/>
  <c r="E20" i="107" s="1"/>
  <c r="A20" i="109"/>
  <c r="C20" i="109" s="1"/>
  <c r="I3" i="112"/>
  <c r="I5" i="112"/>
  <c r="I6" i="112"/>
  <c r="I4" i="112"/>
  <c r="E20" i="112" s="1"/>
  <c r="A20" i="102"/>
  <c r="C20" i="102" s="1"/>
  <c r="A20" i="106"/>
  <c r="C20" i="106" s="1"/>
  <c r="A20" i="110"/>
  <c r="C20" i="110" s="1"/>
  <c r="A20" i="115"/>
  <c r="C20" i="115" s="1"/>
  <c r="E20" i="119"/>
  <c r="A20" i="119"/>
  <c r="C20" i="119"/>
  <c r="A20" i="113"/>
  <c r="C20" i="113" s="1"/>
  <c r="I3" i="116"/>
  <c r="E20" i="116" s="1"/>
  <c r="I5" i="116"/>
  <c r="C20" i="117"/>
  <c r="E20" i="117"/>
  <c r="A20" i="117"/>
  <c r="I4" i="116"/>
  <c r="H22" i="118"/>
  <c r="H23" i="118" s="1"/>
  <c r="H22" i="121"/>
  <c r="H23" i="121" s="1"/>
  <c r="I6" i="116"/>
  <c r="H22" i="120"/>
  <c r="H23" i="120" s="1"/>
  <c r="E3" i="120"/>
  <c r="A20" i="121"/>
  <c r="E20" i="121"/>
  <c r="E3" i="121" s="1"/>
  <c r="I4" i="113" l="1"/>
  <c r="I6" i="113"/>
  <c r="I5" i="113"/>
  <c r="E20" i="113" s="1"/>
  <c r="I3" i="113"/>
  <c r="E3" i="112"/>
  <c r="E121" i="122" s="1"/>
  <c r="F121" i="122" s="1"/>
  <c r="H22" i="112"/>
  <c r="H23" i="112" s="1"/>
  <c r="H22" i="103"/>
  <c r="H23" i="103" s="1"/>
  <c r="E3" i="103"/>
  <c r="E112" i="122" s="1"/>
  <c r="F112" i="122" s="1"/>
  <c r="E3" i="99"/>
  <c r="E108" i="122" s="1"/>
  <c r="F108" i="122" s="1"/>
  <c r="H22" i="99"/>
  <c r="H23" i="99" s="1"/>
  <c r="E3" i="104"/>
  <c r="E113" i="122" s="1"/>
  <c r="F113" i="122" s="1"/>
  <c r="H22" i="104"/>
  <c r="H23" i="104" s="1"/>
  <c r="E3" i="69"/>
  <c r="E78" i="122" s="1"/>
  <c r="F78" i="122" s="1"/>
  <c r="H22" i="69"/>
  <c r="H23" i="69" s="1"/>
  <c r="I3" i="28"/>
  <c r="I6" i="28"/>
  <c r="I5" i="28"/>
  <c r="I4" i="28"/>
  <c r="E20" i="28"/>
  <c r="E3" i="28" s="1"/>
  <c r="E37" i="122" s="1"/>
  <c r="F37" i="122" s="1"/>
  <c r="E3" i="75"/>
  <c r="E84" i="122" s="1"/>
  <c r="F84" i="122" s="1"/>
  <c r="H22" i="75"/>
  <c r="H23" i="75" s="1"/>
  <c r="H22" i="4"/>
  <c r="H23" i="4" s="1"/>
  <c r="E3" i="4"/>
  <c r="E13" i="122" s="1"/>
  <c r="F13" i="122" s="1"/>
  <c r="E3" i="107"/>
  <c r="E116" i="122" s="1"/>
  <c r="F116" i="122" s="1"/>
  <c r="H22" i="107"/>
  <c r="H23" i="107" s="1"/>
  <c r="E3" i="92"/>
  <c r="E101" i="122" s="1"/>
  <c r="F101" i="122" s="1"/>
  <c r="H22" i="92"/>
  <c r="H23" i="92" s="1"/>
  <c r="I3" i="52"/>
  <c r="I6" i="52"/>
  <c r="I5" i="52"/>
  <c r="E20" i="52" s="1"/>
  <c r="I4" i="52"/>
  <c r="I3" i="36"/>
  <c r="H22" i="36"/>
  <c r="H23" i="36" s="1"/>
  <c r="I5" i="36"/>
  <c r="E3" i="36"/>
  <c r="E45" i="122" s="1"/>
  <c r="F45" i="122" s="1"/>
  <c r="I4" i="36"/>
  <c r="E20" i="36"/>
  <c r="I3" i="24"/>
  <c r="H22" i="24"/>
  <c r="H23" i="24" s="1"/>
  <c r="I6" i="24"/>
  <c r="I5" i="24"/>
  <c r="E3" i="24"/>
  <c r="E33" i="122" s="1"/>
  <c r="F33" i="122" s="1"/>
  <c r="I4" i="24"/>
  <c r="E20" i="24"/>
  <c r="E3" i="100"/>
  <c r="E109" i="122" s="1"/>
  <c r="F109" i="122" s="1"/>
  <c r="H22" i="100"/>
  <c r="H23" i="100" s="1"/>
  <c r="H22" i="66"/>
  <c r="H23" i="66" s="1"/>
  <c r="I6" i="66"/>
  <c r="I5" i="66"/>
  <c r="E3" i="66"/>
  <c r="E75" i="122" s="1"/>
  <c r="F75" i="122" s="1"/>
  <c r="I4" i="66"/>
  <c r="I7" i="66"/>
  <c r="I3" i="66"/>
  <c r="E20" i="66"/>
  <c r="H22" i="114"/>
  <c r="H23" i="114" s="1"/>
  <c r="E3" i="114"/>
  <c r="E123" i="122" s="1"/>
  <c r="F123" i="122" s="1"/>
  <c r="H22" i="39"/>
  <c r="H23" i="39" s="1"/>
  <c r="E3" i="39"/>
  <c r="E48" i="122" s="1"/>
  <c r="F48" i="122" s="1"/>
  <c r="I4" i="72"/>
  <c r="I3" i="72"/>
  <c r="H22" i="72"/>
  <c r="H23" i="72" s="1"/>
  <c r="I5" i="72"/>
  <c r="E20" i="72"/>
  <c r="E3" i="72" s="1"/>
  <c r="E81" i="122" s="1"/>
  <c r="F81" i="122" s="1"/>
  <c r="E3" i="76"/>
  <c r="E85" i="122" s="1"/>
  <c r="F85" i="122" s="1"/>
  <c r="H22" i="76"/>
  <c r="H23" i="76" s="1"/>
  <c r="I6" i="62"/>
  <c r="I4" i="62"/>
  <c r="I7" i="62"/>
  <c r="I5" i="62"/>
  <c r="I3" i="62"/>
  <c r="E20" i="62" s="1"/>
  <c r="I7" i="48"/>
  <c r="I3" i="48"/>
  <c r="I6" i="48"/>
  <c r="I9" i="48"/>
  <c r="I5" i="48"/>
  <c r="E20" i="48" s="1"/>
  <c r="I8" i="48"/>
  <c r="I4" i="48"/>
  <c r="I3" i="32"/>
  <c r="E20" i="32" s="1"/>
  <c r="I6" i="32"/>
  <c r="I5" i="32"/>
  <c r="I4" i="32"/>
  <c r="I4" i="12"/>
  <c r="I6" i="12"/>
  <c r="I3" i="12"/>
  <c r="E20" i="12" s="1"/>
  <c r="I5" i="12"/>
  <c r="H22" i="10"/>
  <c r="H23" i="10" s="1"/>
  <c r="E3" i="10"/>
  <c r="E19" i="122" s="1"/>
  <c r="F19" i="122" s="1"/>
  <c r="I8" i="7"/>
  <c r="I4" i="7"/>
  <c r="I7" i="7"/>
  <c r="I3" i="7"/>
  <c r="H22" i="7"/>
  <c r="H23" i="7" s="1"/>
  <c r="I6" i="7"/>
  <c r="I5" i="7"/>
  <c r="E3" i="7"/>
  <c r="E16" i="122" s="1"/>
  <c r="F16" i="122" s="1"/>
  <c r="E20" i="7"/>
  <c r="H22" i="8"/>
  <c r="H23" i="8" s="1"/>
  <c r="E3" i="8"/>
  <c r="E17" i="122" s="1"/>
  <c r="F17" i="122" s="1"/>
  <c r="H22" i="31"/>
  <c r="H23" i="31" s="1"/>
  <c r="E3" i="31"/>
  <c r="E40" i="122" s="1"/>
  <c r="F40" i="122" s="1"/>
  <c r="I6" i="115"/>
  <c r="I4" i="115"/>
  <c r="I3" i="115"/>
  <c r="I5" i="115"/>
  <c r="E20" i="115" s="1"/>
  <c r="I4" i="109"/>
  <c r="I6" i="109"/>
  <c r="E20" i="109" s="1"/>
  <c r="I5" i="109"/>
  <c r="I3" i="109"/>
  <c r="H22" i="116"/>
  <c r="H23" i="116" s="1"/>
  <c r="E3" i="116"/>
  <c r="E125" i="122" s="1"/>
  <c r="F125" i="122" s="1"/>
  <c r="I8" i="105"/>
  <c r="I4" i="105"/>
  <c r="I6" i="105"/>
  <c r="I5" i="105"/>
  <c r="I3" i="105"/>
  <c r="I7" i="105"/>
  <c r="E20" i="105"/>
  <c r="E3" i="105" s="1"/>
  <c r="E114" i="122" s="1"/>
  <c r="F114" i="122" s="1"/>
  <c r="I8" i="101"/>
  <c r="I4" i="101"/>
  <c r="I6" i="101"/>
  <c r="I9" i="101"/>
  <c r="I5" i="101"/>
  <c r="I3" i="101"/>
  <c r="E20" i="101" s="1"/>
  <c r="I7" i="101"/>
  <c r="I8" i="68"/>
  <c r="I4" i="68"/>
  <c r="I7" i="68"/>
  <c r="I3" i="68"/>
  <c r="I6" i="68"/>
  <c r="I9" i="68"/>
  <c r="I5" i="68"/>
  <c r="E20" i="68"/>
  <c r="E3" i="68" s="1"/>
  <c r="E77" i="122" s="1"/>
  <c r="F77" i="122" s="1"/>
  <c r="E3" i="77"/>
  <c r="E86" i="122" s="1"/>
  <c r="F86" i="122" s="1"/>
  <c r="H22" i="77"/>
  <c r="H23" i="77" s="1"/>
  <c r="H22" i="71"/>
  <c r="H23" i="71" s="1"/>
  <c r="E3" i="71"/>
  <c r="E80" i="122" s="1"/>
  <c r="F80" i="122" s="1"/>
  <c r="I6" i="90"/>
  <c r="I5" i="90"/>
  <c r="E3" i="90"/>
  <c r="E99" i="122" s="1"/>
  <c r="F99" i="122" s="1"/>
  <c r="I4" i="90"/>
  <c r="I7" i="90"/>
  <c r="I3" i="90"/>
  <c r="E20" i="90"/>
  <c r="H22" i="90" s="1"/>
  <c r="H23" i="90" s="1"/>
  <c r="I7" i="44"/>
  <c r="I3" i="44"/>
  <c r="I6" i="44"/>
  <c r="I9" i="44"/>
  <c r="I5" i="44"/>
  <c r="I8" i="44"/>
  <c r="I4" i="44"/>
  <c r="E20" i="44" s="1"/>
  <c r="H22" i="29"/>
  <c r="H23" i="29" s="1"/>
  <c r="E3" i="29"/>
  <c r="E38" i="122" s="1"/>
  <c r="F38" i="122" s="1"/>
  <c r="I7" i="9"/>
  <c r="I3" i="9"/>
  <c r="H22" i="9"/>
  <c r="H23" i="9" s="1"/>
  <c r="I6" i="9"/>
  <c r="I5" i="9"/>
  <c r="E3" i="9"/>
  <c r="E18" i="122" s="1"/>
  <c r="F18" i="122" s="1"/>
  <c r="I4" i="9"/>
  <c r="E20" i="9"/>
  <c r="H22" i="80"/>
  <c r="H23" i="80" s="1"/>
  <c r="E3" i="80"/>
  <c r="E89" i="122" s="1"/>
  <c r="F89" i="122" s="1"/>
  <c r="I4" i="60"/>
  <c r="I5" i="60"/>
  <c r="I3" i="60"/>
  <c r="E20" i="60" s="1"/>
  <c r="H22" i="35"/>
  <c r="H23" i="35" s="1"/>
  <c r="E3" i="35"/>
  <c r="E44" i="122" s="1"/>
  <c r="F44" i="122" s="1"/>
  <c r="E3" i="30"/>
  <c r="E39" i="122" s="1"/>
  <c r="F39" i="122" s="1"/>
  <c r="H22" i="30"/>
  <c r="H23" i="30" s="1"/>
  <c r="E3" i="6"/>
  <c r="E15" i="122" s="1"/>
  <c r="F15" i="122" s="1"/>
  <c r="H22" i="6"/>
  <c r="H23" i="6" s="1"/>
  <c r="E3" i="19"/>
  <c r="E28" i="122" s="1"/>
  <c r="F28" i="122" s="1"/>
  <c r="H22" i="19"/>
  <c r="H23" i="19" s="1"/>
  <c r="E3" i="23"/>
  <c r="E32" i="122" s="1"/>
  <c r="F32" i="122" s="1"/>
  <c r="H22" i="23"/>
  <c r="H23" i="23" s="1"/>
  <c r="E3" i="42"/>
  <c r="E51" i="122" s="1"/>
  <c r="F51" i="122" s="1"/>
  <c r="H22" i="42"/>
  <c r="H23" i="42" s="1"/>
  <c r="H22" i="38"/>
  <c r="H23" i="38" s="1"/>
  <c r="E3" i="38"/>
  <c r="E47" i="122" s="1"/>
  <c r="F47" i="122" s="1"/>
  <c r="H22" i="15"/>
  <c r="H23" i="15" s="1"/>
  <c r="E3" i="15"/>
  <c r="E24" i="122" s="1"/>
  <c r="F24" i="122" s="1"/>
  <c r="H22" i="14"/>
  <c r="H23" i="14" s="1"/>
  <c r="E3" i="14"/>
  <c r="E23" i="122" s="1"/>
  <c r="F23" i="122" s="1"/>
  <c r="I5" i="98"/>
  <c r="E3" i="98"/>
  <c r="E107" i="122" s="1"/>
  <c r="F107" i="122" s="1"/>
  <c r="H22" i="98"/>
  <c r="H23" i="98" s="1"/>
  <c r="I6" i="98"/>
  <c r="I7" i="98"/>
  <c r="I4" i="98"/>
  <c r="I3" i="98"/>
  <c r="I8" i="98"/>
  <c r="I5" i="89"/>
  <c r="E20" i="89" s="1"/>
  <c r="I4" i="89"/>
  <c r="I3" i="89"/>
  <c r="I5" i="78"/>
  <c r="E3" i="78"/>
  <c r="E87" i="122" s="1"/>
  <c r="F87" i="122" s="1"/>
  <c r="I8" i="78"/>
  <c r="I4" i="78"/>
  <c r="I3" i="78"/>
  <c r="H22" i="78"/>
  <c r="H23" i="78" s="1"/>
  <c r="I7" i="78"/>
  <c r="I6" i="78"/>
  <c r="I8" i="49"/>
  <c r="I4" i="49"/>
  <c r="I7" i="49"/>
  <c r="I3" i="49"/>
  <c r="I6" i="49"/>
  <c r="I5" i="49"/>
  <c r="I3" i="20"/>
  <c r="I6" i="20"/>
  <c r="E20" i="20" s="1"/>
  <c r="I5" i="20"/>
  <c r="I4" i="20"/>
  <c r="E3" i="54"/>
  <c r="E63" i="122" s="1"/>
  <c r="F63" i="122" s="1"/>
  <c r="I7" i="2"/>
  <c r="I3" i="2"/>
  <c r="I6" i="2"/>
  <c r="I8" i="2"/>
  <c r="I4" i="2"/>
  <c r="I5" i="2"/>
  <c r="E20" i="2" s="1"/>
  <c r="E3" i="34"/>
  <c r="E43" i="122" s="1"/>
  <c r="F43" i="122" s="1"/>
  <c r="H22" i="1"/>
  <c r="H23" i="1" s="1"/>
  <c r="I6" i="1"/>
  <c r="I3" i="1"/>
  <c r="I5" i="1"/>
  <c r="E3" i="1"/>
  <c r="E10" i="122" s="1"/>
  <c r="F10" i="122" s="1"/>
  <c r="I4" i="1"/>
  <c r="E20" i="1"/>
  <c r="H22" i="94"/>
  <c r="H23" i="94" s="1"/>
  <c r="I6" i="94"/>
  <c r="I5" i="94"/>
  <c r="E3" i="94"/>
  <c r="E103" i="122" s="1"/>
  <c r="F103" i="122" s="1"/>
  <c r="I4" i="94"/>
  <c r="I7" i="94"/>
  <c r="I3" i="94"/>
  <c r="I6" i="70"/>
  <c r="I5" i="70"/>
  <c r="I4" i="70"/>
  <c r="E20" i="70" s="1"/>
  <c r="I3" i="70"/>
  <c r="H22" i="67"/>
  <c r="H23" i="67" s="1"/>
  <c r="E20" i="73"/>
  <c r="E3" i="88"/>
  <c r="E97" i="122" s="1"/>
  <c r="F97" i="122" s="1"/>
  <c r="H22" i="74"/>
  <c r="H23" i="74" s="1"/>
  <c r="I6" i="74"/>
  <c r="I9" i="74"/>
  <c r="I5" i="74"/>
  <c r="E3" i="74"/>
  <c r="E83" i="122" s="1"/>
  <c r="F83" i="122" s="1"/>
  <c r="I8" i="74"/>
  <c r="I4" i="74"/>
  <c r="I3" i="74"/>
  <c r="I7" i="74"/>
  <c r="I6" i="58"/>
  <c r="I4" i="58"/>
  <c r="I5" i="58"/>
  <c r="I3" i="58"/>
  <c r="E20" i="58" s="1"/>
  <c r="I8" i="45"/>
  <c r="I4" i="45"/>
  <c r="I7" i="45"/>
  <c r="I3" i="45"/>
  <c r="E20" i="45" s="1"/>
  <c r="I6" i="45"/>
  <c r="I9" i="45"/>
  <c r="I5" i="45"/>
  <c r="I6" i="5"/>
  <c r="I5" i="5"/>
  <c r="I4" i="5"/>
  <c r="I3" i="5"/>
  <c r="E20" i="5" s="1"/>
  <c r="I7" i="5"/>
  <c r="H22" i="119"/>
  <c r="H23" i="119" s="1"/>
  <c r="E3" i="119"/>
  <c r="I5" i="102"/>
  <c r="I7" i="102"/>
  <c r="I3" i="102"/>
  <c r="E20" i="102" s="1"/>
  <c r="I6" i="102"/>
  <c r="I8" i="102"/>
  <c r="I4" i="102"/>
  <c r="I6" i="111"/>
  <c r="I4" i="111"/>
  <c r="I3" i="111"/>
  <c r="I5" i="111"/>
  <c r="E20" i="111" s="1"/>
  <c r="I7" i="91"/>
  <c r="I3" i="91"/>
  <c r="E20" i="91" s="1"/>
  <c r="I6" i="91"/>
  <c r="I5" i="91"/>
  <c r="I4" i="91"/>
  <c r="H22" i="86"/>
  <c r="H23" i="86" s="1"/>
  <c r="I6" i="86"/>
  <c r="I5" i="86"/>
  <c r="E3" i="86"/>
  <c r="E95" i="122" s="1"/>
  <c r="F95" i="122" s="1"/>
  <c r="I4" i="86"/>
  <c r="I3" i="86"/>
  <c r="I6" i="79"/>
  <c r="I5" i="79"/>
  <c r="I7" i="79"/>
  <c r="I4" i="79"/>
  <c r="I3" i="79"/>
  <c r="E20" i="79" s="1"/>
  <c r="I8" i="79"/>
  <c r="I4" i="57"/>
  <c r="I3" i="57"/>
  <c r="I5" i="57"/>
  <c r="I4" i="33"/>
  <c r="E20" i="33" s="1"/>
  <c r="I3" i="33"/>
  <c r="I5" i="33"/>
  <c r="I4" i="64"/>
  <c r="I3" i="64"/>
  <c r="E20" i="64" s="1"/>
  <c r="I6" i="64"/>
  <c r="I5" i="64"/>
  <c r="H22" i="55"/>
  <c r="H23" i="55" s="1"/>
  <c r="I6" i="55"/>
  <c r="I5" i="55"/>
  <c r="E3" i="55"/>
  <c r="E64" i="122" s="1"/>
  <c r="F64" i="122" s="1"/>
  <c r="I4" i="55"/>
  <c r="I3" i="55"/>
  <c r="I3" i="40"/>
  <c r="E20" i="40" s="1"/>
  <c r="I5" i="40"/>
  <c r="I4" i="40"/>
  <c r="I7" i="87"/>
  <c r="I3" i="87"/>
  <c r="I10" i="87"/>
  <c r="I6" i="87"/>
  <c r="I9" i="87"/>
  <c r="I5" i="87"/>
  <c r="I8" i="87"/>
  <c r="I4" i="87"/>
  <c r="H22" i="84"/>
  <c r="H23" i="84" s="1"/>
  <c r="I5" i="110"/>
  <c r="I3" i="110"/>
  <c r="H22" i="110"/>
  <c r="H23" i="110" s="1"/>
  <c r="I6" i="110"/>
  <c r="I4" i="110"/>
  <c r="I5" i="97"/>
  <c r="E3" i="97"/>
  <c r="E106" i="122" s="1"/>
  <c r="F106" i="122" s="1"/>
  <c r="I7" i="97"/>
  <c r="H22" i="97"/>
  <c r="H23" i="97" s="1"/>
  <c r="I6" i="97"/>
  <c r="I4" i="97"/>
  <c r="I8" i="97"/>
  <c r="I3" i="97"/>
  <c r="I11" i="83"/>
  <c r="I7" i="83"/>
  <c r="I3" i="83"/>
  <c r="I14" i="83"/>
  <c r="I10" i="83"/>
  <c r="I6" i="83"/>
  <c r="I13" i="83"/>
  <c r="I9" i="83"/>
  <c r="I5" i="83"/>
  <c r="I12" i="83"/>
  <c r="I8" i="83"/>
  <c r="E20" i="83" s="1"/>
  <c r="I4" i="83"/>
  <c r="E20" i="86"/>
  <c r="H22" i="82"/>
  <c r="H23" i="82" s="1"/>
  <c r="I5" i="82"/>
  <c r="E3" i="82"/>
  <c r="E91" i="122" s="1"/>
  <c r="F91" i="122" s="1"/>
  <c r="I4" i="82"/>
  <c r="I7" i="82"/>
  <c r="I6" i="82"/>
  <c r="I3" i="82"/>
  <c r="E20" i="78"/>
  <c r="E20" i="57"/>
  <c r="E3" i="57" s="1"/>
  <c r="E66" i="122" s="1"/>
  <c r="F66" i="122" s="1"/>
  <c r="I4" i="41"/>
  <c r="I3" i="41"/>
  <c r="I6" i="41"/>
  <c r="E20" i="41" s="1"/>
  <c r="I5" i="41"/>
  <c r="E20" i="49"/>
  <c r="E3" i="49" s="1"/>
  <c r="E58" i="122" s="1"/>
  <c r="F58" i="122" s="1"/>
  <c r="H22" i="117"/>
  <c r="H23" i="117" s="1"/>
  <c r="E3" i="117"/>
  <c r="E20" i="98"/>
  <c r="I5" i="106"/>
  <c r="E20" i="106" s="1"/>
  <c r="I3" i="106"/>
  <c r="I6" i="106"/>
  <c r="I4" i="106"/>
  <c r="E20" i="110"/>
  <c r="E3" i="110" s="1"/>
  <c r="E119" i="122" s="1"/>
  <c r="F119" i="122" s="1"/>
  <c r="I7" i="95"/>
  <c r="I3" i="95"/>
  <c r="H22" i="95"/>
  <c r="H23" i="95" s="1"/>
  <c r="I6" i="95"/>
  <c r="I5" i="95"/>
  <c r="E3" i="95"/>
  <c r="E104" i="122" s="1"/>
  <c r="F104" i="122" s="1"/>
  <c r="I4" i="95"/>
  <c r="E20" i="87"/>
  <c r="E3" i="87" s="1"/>
  <c r="E96" i="122" s="1"/>
  <c r="F96" i="122" s="1"/>
  <c r="E20" i="94"/>
  <c r="E20" i="55"/>
  <c r="E20" i="74"/>
  <c r="I4" i="53"/>
  <c r="I3" i="53"/>
  <c r="H22" i="53"/>
  <c r="H23" i="53" s="1"/>
  <c r="I6" i="53"/>
  <c r="I5" i="53"/>
  <c r="E3" i="53"/>
  <c r="E62" i="122" s="1"/>
  <c r="F62" i="122" s="1"/>
  <c r="I8" i="37"/>
  <c r="I4" i="37"/>
  <c r="I7" i="37"/>
  <c r="I3" i="37"/>
  <c r="E20" i="37" s="1"/>
  <c r="I6" i="37"/>
  <c r="I9" i="37"/>
  <c r="I5" i="37"/>
  <c r="E20" i="65"/>
  <c r="I3" i="16"/>
  <c r="H22" i="16"/>
  <c r="H23" i="16" s="1"/>
  <c r="E3" i="16"/>
  <c r="E25" i="122" s="1"/>
  <c r="F25" i="122" s="1"/>
  <c r="E20" i="53"/>
  <c r="I8" i="3"/>
  <c r="I4" i="3"/>
  <c r="E20" i="3" s="1"/>
  <c r="I7" i="3"/>
  <c r="I3" i="3"/>
  <c r="I6" i="3"/>
  <c r="I5" i="3"/>
  <c r="H22" i="37" l="1"/>
  <c r="H23" i="37" s="1"/>
  <c r="E3" i="37"/>
  <c r="E46" i="122" s="1"/>
  <c r="F46" i="122" s="1"/>
  <c r="E3" i="106"/>
  <c r="E115" i="122" s="1"/>
  <c r="F115" i="122" s="1"/>
  <c r="H22" i="106"/>
  <c r="H23" i="106" s="1"/>
  <c r="E3" i="102"/>
  <c r="E111" i="122" s="1"/>
  <c r="F111" i="122" s="1"/>
  <c r="H22" i="102"/>
  <c r="H23" i="102" s="1"/>
  <c r="H22" i="101"/>
  <c r="H23" i="101" s="1"/>
  <c r="E3" i="101"/>
  <c r="E110" i="122" s="1"/>
  <c r="F110" i="122" s="1"/>
  <c r="E3" i="48"/>
  <c r="E57" i="122" s="1"/>
  <c r="F57" i="122" s="1"/>
  <c r="H22" i="48"/>
  <c r="H23" i="48" s="1"/>
  <c r="H22" i="113"/>
  <c r="H23" i="113" s="1"/>
  <c r="E3" i="113"/>
  <c r="E122" i="122" s="1"/>
  <c r="F122" i="122" s="1"/>
  <c r="E3" i="91"/>
  <c r="E100" i="122" s="1"/>
  <c r="F100" i="122" s="1"/>
  <c r="H22" i="91"/>
  <c r="H23" i="91" s="1"/>
  <c r="E3" i="12"/>
  <c r="E21" i="122" s="1"/>
  <c r="F21" i="122" s="1"/>
  <c r="H22" i="12"/>
  <c r="H23" i="12" s="1"/>
  <c r="E3" i="64"/>
  <c r="E73" i="122" s="1"/>
  <c r="F73" i="122" s="1"/>
  <c r="H22" i="64"/>
  <c r="H23" i="64" s="1"/>
  <c r="H22" i="2"/>
  <c r="H23" i="2" s="1"/>
  <c r="E3" i="2"/>
  <c r="E11" i="122" s="1"/>
  <c r="F11" i="122" s="1"/>
  <c r="F126" i="122" s="1"/>
  <c r="E3" i="111"/>
  <c r="E120" i="122" s="1"/>
  <c r="F120" i="122" s="1"/>
  <c r="H22" i="111"/>
  <c r="H23" i="111" s="1"/>
  <c r="E3" i="58"/>
  <c r="E67" i="122" s="1"/>
  <c r="F67" i="122" s="1"/>
  <c r="H22" i="58"/>
  <c r="H23" i="58" s="1"/>
  <c r="E3" i="20"/>
  <c r="E29" i="122" s="1"/>
  <c r="F29" i="122" s="1"/>
  <c r="H22" i="20"/>
  <c r="H23" i="20" s="1"/>
  <c r="H22" i="44"/>
  <c r="H23" i="44" s="1"/>
  <c r="E3" i="44"/>
  <c r="E53" i="122" s="1"/>
  <c r="F53" i="122" s="1"/>
  <c r="E3" i="109"/>
  <c r="E118" i="122" s="1"/>
  <c r="F118" i="122" s="1"/>
  <c r="H22" i="109"/>
  <c r="H23" i="109" s="1"/>
  <c r="H22" i="32"/>
  <c r="H23" i="32" s="1"/>
  <c r="E3" i="32"/>
  <c r="E41" i="122" s="1"/>
  <c r="F41" i="122" s="1"/>
  <c r="H22" i="62"/>
  <c r="H23" i="62" s="1"/>
  <c r="E3" i="62"/>
  <c r="E71" i="122" s="1"/>
  <c r="F71" i="122" s="1"/>
  <c r="E3" i="52"/>
  <c r="E61" i="122" s="1"/>
  <c r="F61" i="122" s="1"/>
  <c r="H22" i="52"/>
  <c r="H23" i="52" s="1"/>
  <c r="H22" i="40"/>
  <c r="H23" i="40" s="1"/>
  <c r="E3" i="40"/>
  <c r="E49" i="122" s="1"/>
  <c r="F49" i="122" s="1"/>
  <c r="E3" i="89"/>
  <c r="E98" i="122" s="1"/>
  <c r="F98" i="122" s="1"/>
  <c r="H22" i="89"/>
  <c r="H23" i="89" s="1"/>
  <c r="E3" i="115"/>
  <c r="E124" i="122" s="1"/>
  <c r="F124" i="122" s="1"/>
  <c r="H22" i="115"/>
  <c r="H23" i="115" s="1"/>
  <c r="E3" i="83"/>
  <c r="E92" i="122" s="1"/>
  <c r="F92" i="122" s="1"/>
  <c r="H22" i="83"/>
  <c r="H23" i="83" s="1"/>
  <c r="E3" i="33"/>
  <c r="E42" i="122" s="1"/>
  <c r="F42" i="122" s="1"/>
  <c r="H22" i="33"/>
  <c r="H23" i="33" s="1"/>
  <c r="H22" i="3"/>
  <c r="H23" i="3" s="1"/>
  <c r="E3" i="3"/>
  <c r="E12" i="122" s="1"/>
  <c r="F12" i="122" s="1"/>
  <c r="E3" i="79"/>
  <c r="E88" i="122" s="1"/>
  <c r="F88" i="122" s="1"/>
  <c r="H22" i="79"/>
  <c r="H23" i="79" s="1"/>
  <c r="H22" i="45"/>
  <c r="H23" i="45" s="1"/>
  <c r="E3" i="45"/>
  <c r="E54" i="122" s="1"/>
  <c r="F54" i="122" s="1"/>
  <c r="E3" i="41"/>
  <c r="E50" i="122" s="1"/>
  <c r="F50" i="122" s="1"/>
  <c r="H22" i="41"/>
  <c r="H23" i="41" s="1"/>
  <c r="E3" i="5"/>
  <c r="E14" i="122" s="1"/>
  <c r="F14" i="122" s="1"/>
  <c r="H22" i="5"/>
  <c r="H23" i="5" s="1"/>
  <c r="H22" i="70"/>
  <c r="H23" i="70" s="1"/>
  <c r="E3" i="70"/>
  <c r="E79" i="122" s="1"/>
  <c r="F79" i="122" s="1"/>
  <c r="H22" i="60"/>
  <c r="H23" i="60" s="1"/>
  <c r="E3" i="60"/>
  <c r="E69" i="122" s="1"/>
  <c r="F69" i="122" s="1"/>
  <c r="H22" i="68"/>
  <c r="H23" i="68" s="1"/>
  <c r="H22" i="87"/>
  <c r="H23" i="87" s="1"/>
  <c r="H22" i="57"/>
  <c r="H23" i="57" s="1"/>
  <c r="H22" i="73"/>
  <c r="H23" i="73" s="1"/>
  <c r="E3" i="73"/>
  <c r="E82" i="122" s="1"/>
  <c r="F82" i="122" s="1"/>
  <c r="H22" i="28"/>
  <c r="H23" i="28" s="1"/>
  <c r="H22" i="49"/>
  <c r="H23" i="49" s="1"/>
  <c r="H22" i="105"/>
  <c r="H23" i="105" s="1"/>
  <c r="H22" i="65"/>
  <c r="H23" i="65" s="1"/>
  <c r="E3" i="65"/>
  <c r="E74" i="122" s="1"/>
  <c r="F74" i="122" s="1"/>
</calcChain>
</file>

<file path=xl/sharedStrings.xml><?xml version="1.0" encoding="utf-8"?>
<sst xmlns="http://schemas.openxmlformats.org/spreadsheetml/2006/main" count="3971" uniqueCount="582">
  <si>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</si>
  <si>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</si>
  <si>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</si>
  <si>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</si>
  <si>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</si>
  <si>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</si>
  <si>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</si>
  <si>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</si>
  <si>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</si>
  <si>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</si>
  <si>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Absorvente higiênico, tipo: normal sem abas, formato: tradicional, apresentação: externa, Embalagem 8,00 UN</t>
  </si>
  <si>
    <t>Pacote 8 un</t>
  </si>
  <si>
    <t>ALTAJAN COMERCIO DE PRODUTOS DE CONSUMO EIRELI</t>
  </si>
  <si>
    <t>KLEBER DE MOURA DALABONA EIRELI</t>
  </si>
  <si>
    <t>DROGARIA DO BAIRRO LTDA</t>
  </si>
  <si>
    <t>F F COMERCIO DE MEDICAMENTOS LTDA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</si>
  <si>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</si>
  <si>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</si>
  <si>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</si>
  <si>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</si>
  <si>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</si>
  <si>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</si>
  <si>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</si>
  <si>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</si>
  <si>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</si>
  <si>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</si>
  <si>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</si>
  <si>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</si>
  <si>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</si>
  <si>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</si>
  <si>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</si>
  <si>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</si>
  <si>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</si>
  <si>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Clorexidina digluconato, dosagem: 2%, aplicação: solução tópica, Frasco 100,00 ML (validade de 2 anos no recebimento)</t>
  </si>
  <si>
    <t>frasco 100ml</t>
  </si>
  <si>
    <t>MULTIHOSP COMERCIAL DE PRODUTOS HOSPITALARES LTDA</t>
  </si>
  <si>
    <t>LOBATO COMERCIO DE PRODUTOS HOSPITALARES LTDA</t>
  </si>
  <si>
    <t>MD FARMA DISTRIBUIDOR ATACADISTA LTDA</t>
  </si>
  <si>
    <t>MAXIMA DENTAL IMPORTACAO, EXPORTACAO E COMERCIO DE PRODUTOS ODONTOLOGICOS EIRELI</t>
  </si>
  <si>
    <t>R. DE F. TORRES MOLITERNO EIRELI</t>
  </si>
  <si>
    <t>DENTAL UNIVERSO EIRELI</t>
  </si>
  <si>
    <t>ITEM 3</t>
  </si>
  <si>
    <t>Clorexidina digluconato, dosagem: 2%, aplicação: degermante, Frasco 100,00 ML</t>
  </si>
  <si>
    <t>DROGAFONTE LTDA</t>
  </si>
  <si>
    <t>ATLANTICO BC PRODUTOS PARA SAUDE – EIRELI</t>
  </si>
  <si>
    <t>DENTAL BONSUCESSO PRODUTOS ODONTOLOGICOS LTDA</t>
  </si>
  <si>
    <t>M M LOBATO COMERCIO E REPRESENTACOES LTDA</t>
  </si>
  <si>
    <t>ITEM 4</t>
  </si>
  <si>
    <t>Haste flexível, material haste: plástico, tipo haste: com ranhuras, material ponta: algodão, características adicionais: com 2 pontas, Caixa 150,00 UN</t>
  </si>
  <si>
    <t>Caixa 150un</t>
  </si>
  <si>
    <t>CREMER S.A.</t>
  </si>
  <si>
    <t>DENTAL HIGIX PRODUTOS ODONTOLOGICOS MEDICOS HOSPITALARES EIRELI</t>
  </si>
  <si>
    <t>DROGASIL</t>
  </si>
  <si>
    <t>MAGAZINE LUIZA</t>
  </si>
  <si>
    <t>ITEM 5</t>
  </si>
  <si>
    <t>Álcool etílico, teor alcoólico: 70% v,v, composição básica: com emoliente, forma farmacêutica: em lenço umedecido Sachê</t>
  </si>
  <si>
    <t>sachê</t>
  </si>
  <si>
    <t>BUNZL SAUDE</t>
  </si>
  <si>
    <t>ELG SCREEN</t>
  </si>
  <si>
    <t>FISIO STORE</t>
  </si>
  <si>
    <t>MAGAZINE MEDICA</t>
  </si>
  <si>
    <t>ITEM 6</t>
  </si>
  <si>
    <t>Atadura, tipo 1: crepom, material 1: 100% algodão, dimensões: 15 cm, esterilidade: estéril, uso único, embalagem: embalagem individual, rolo com 1,8m.</t>
  </si>
  <si>
    <t>Rolo 1,8m</t>
  </si>
  <si>
    <t>AM REPRESENTACAO COMERCIAL LTDA</t>
  </si>
  <si>
    <t>G.A. MED. DISTRIBUIDORA LTDA</t>
  </si>
  <si>
    <t>JB FARMA COMERCIO DE MEDICAMENTOS E REPRESENTACOES EIRELI</t>
  </si>
  <si>
    <t>VALE COMERCIO DE PRODUTOS MEDICOS E HOSPITALARES – EIRELI</t>
  </si>
  <si>
    <t>SUPERFIO COMERCIO DE PRODUTOS MEDICOS E HOSPITALARES LTDA</t>
  </si>
  <si>
    <t>MEDSANTA COMERCIO DE MEDICAMENTOS E MATERIAIS MEDICOS LTDA</t>
  </si>
  <si>
    <t>ALTERMED MATERIAL MEDICO HOSPITALAR LTDA</t>
  </si>
  <si>
    <t>BLUMEDICA PRODUTOS MEDICOS E CIRURGICOS LTDA</t>
  </si>
  <si>
    <t>LAUISE CRISTINA REIS DE PAULA - SERVICOS DE LICITACOES</t>
  </si>
  <si>
    <t>ITEM 7</t>
  </si>
  <si>
    <t>Compressa gaze, material: tecido 100% algodão, tipo: 13 fios, cm2, modelo: cor branca, isenta de impurezas, camadas: 8 camadas, largura: 7,50 cm, comprimento: 7,50 cm, dobras: 5 dobras, características adicionais: descartável Pacote 500,00 UN</t>
  </si>
  <si>
    <t>pacote 500un</t>
  </si>
  <si>
    <t>PAULO JOSE MAIA ESMERALDO SOBREIRA</t>
  </si>
  <si>
    <t>M S BASTOS COMERCIO REPRESENTACOES LTDA</t>
  </si>
  <si>
    <t>FARMACEUTICA DISTRIBUIDORA LTDA</t>
  </si>
  <si>
    <t>FACIOLI &amp; FACIOLI COMERCIO DE PRODUTOS HOSPITALARES LTDA</t>
  </si>
  <si>
    <t>MEDPLUS COMERCIO DE ARTIGOS MEDICOS LTDA</t>
  </si>
  <si>
    <t>A. M. MOLITERNO EIRELI</t>
  </si>
  <si>
    <t>ITEM 8</t>
  </si>
  <si>
    <t>Curativo, tipo: adesivo, material: filme plástico, componentes: com almofada viscose antisséptica, formato: fita, dimensões : cerca de 2 x 7,5 cm, característica adicional: microporoso, embalagem: embalagem individual Caixa com 40 UN</t>
  </si>
  <si>
    <t>Caixa 40un</t>
  </si>
  <si>
    <t>GENESYS COMERCIAL LTDA</t>
  </si>
  <si>
    <t>FARMA TOP MEDICAMENTOS EIRELI</t>
  </si>
  <si>
    <t>ITEM 9</t>
  </si>
  <si>
    <t>Fita hospitalar, tipo: esparadrapo, impermeável, material: algodão, componentes: adesivo à base de zinco, dimensões: cerca de 10 cm, características adicionais: hipoalergênico, cor: com cor Rolo 4,50 M</t>
  </si>
  <si>
    <t>Rolo 4,50m</t>
  </si>
  <si>
    <t>MEDVIDA DISTRIBUIDORA DE MEDICAMENTOS HOSPITALAR EIRELI</t>
  </si>
  <si>
    <t>NOVA LINEA COMERCIO DE PRODUTOS FARMACEUTICOS EIRELI</t>
  </si>
  <si>
    <t>ODONTOMED CANAA LTDA</t>
  </si>
  <si>
    <t>SC MED DISTRIBUIDORA MEDICO HOSPITALAR LTDA</t>
  </si>
  <si>
    <t>ITEM 10</t>
  </si>
  <si>
    <t>Fita hospitalar, tipo: esparadrapo, impermeável, material: polietileno, componentes: microperfurada, dimensões: cerca de 50 mm, cor: transparente, tipo uso: uso único Rolo 4,50 M</t>
  </si>
  <si>
    <t>NEO MED MATERIAIS HOSPITALARES EIRELI</t>
  </si>
  <si>
    <t>CAREFIX IMPORTACAO COMERCIO E INTERMEDIACAO DE PRODUTOS E EQUIPAMENTOS MEDICOS H</t>
  </si>
  <si>
    <t>ITEM 11</t>
  </si>
  <si>
    <t>Lençol descartável, material: papel, largura: 0.70 m, comprimento: 50 m, apresentação: rolo Unidade</t>
  </si>
  <si>
    <t>unidade</t>
  </si>
  <si>
    <t>F. G. I. COMERCIO DE PRODUTOS HOSPITALARES – EIRELI</t>
  </si>
  <si>
    <t>SNOP CORRELATOS INDUSTRIA E COMERCIO LTDA</t>
  </si>
  <si>
    <t>ACR INDUSTRIA E COMERCIO DE PAPEIS LTDA</t>
  </si>
  <si>
    <t>BIO SOLUTIO DISTRIBUICAO FARMACEUTICA LTDA</t>
  </si>
  <si>
    <t>REGIFARMA COMERCIO DE PRODUTOS HOSPITALARES LTDA</t>
  </si>
  <si>
    <t>ITEM 12</t>
  </si>
  <si>
    <t>Abaixador língua, material: plástico, comprimento: 14 cm, largura: 1,5cm. Pacote 50,00 UN</t>
  </si>
  <si>
    <t>Pacote 50un</t>
  </si>
  <si>
    <t>LAF MED DISTRIBUIDORA DE MEDICAMENTOS E MATERIAIS HOSPITALARES LTDA</t>
  </si>
  <si>
    <t>MARES SERVICOS E COMERCIO DE EQUIPAMENTOS EIRELI</t>
  </si>
  <si>
    <t>ALTS COMERCIO DE MATERIAIS E EQUIPAMENTOS HOSPITALARES EIRELI</t>
  </si>
  <si>
    <t>SUBMARINO</t>
  </si>
  <si>
    <t>ITEM 13</t>
  </si>
  <si>
    <t>Água desmineralizada, aspecto físico: líquido, características adicionais: incolor, inodoro, sem minerais, aplicação: uso odontológico, Galão 5,00 L</t>
  </si>
  <si>
    <t>Galão 5l</t>
  </si>
  <si>
    <t>FISIO FERNANDES</t>
  </si>
  <si>
    <t>ISP SAUDE</t>
  </si>
  <si>
    <t>PRIME CIRURGICA</t>
  </si>
  <si>
    <t>ITEM 14</t>
  </si>
  <si>
    <t xml:space="preserve">Água destilada, aspecto físico: líquido incolor, inodoro, insípido, características adicionais: conforme farmacopéia brasileira, Ampola 10,00 ML </t>
  </si>
  <si>
    <t>Ampola 10ml</t>
  </si>
  <si>
    <t>DISTRIBUIDORA BRASIL COML DE PRODUTOS MEDICOS HOSPITALARES EIRELI</t>
  </si>
  <si>
    <t>SOMA/SP PRODUTOS HOSPITALARES LTDA</t>
  </si>
  <si>
    <t>DISK MED PADUA DISTRIBUIDORA DE MEDICAMENTOS LTDA</t>
  </si>
  <si>
    <t>SMV COMERCIAL FARMACEUTICA LTDA</t>
  </si>
  <si>
    <t>DROGARIA MINAS BRASIL</t>
  </si>
  <si>
    <t>ITEM 15</t>
  </si>
  <si>
    <t xml:space="preserve">Peróxido de hidrogênio (água oxigenada), tipo: 10 volumes, Frasco 100,00 ML </t>
  </si>
  <si>
    <t>Frasco 100ml</t>
  </si>
  <si>
    <t>COMERCIAL DENTARIA HOSPITALAR FONTANNA LTDA</t>
  </si>
  <si>
    <t>MAYCON WILL EIRELI</t>
  </si>
  <si>
    <t>GOLDENPLUS - COMERCIO DE MEDICAMENTOS E PRODUTOS HOSPITALARES LTDA</t>
  </si>
  <si>
    <t>CITOPHARMA MANIPULACAO DE MEDICAMENTOS ESPECIAIS LTDA</t>
  </si>
  <si>
    <t>ITEM 16</t>
  </si>
  <si>
    <t>Iodo, concentração: 1%, forma farmacêutica: em solução de álcool etílico a 70%, Frasco 100,00 ML</t>
  </si>
  <si>
    <t>COMERCIAL PENNA FIRME</t>
  </si>
  <si>
    <t>ITEM 17</t>
  </si>
  <si>
    <t>Álcool etílico, tipo: hidratado, teor alcoólico: 70%_(70°gl), apresentação: líquido, Frasco 1000 ML</t>
  </si>
  <si>
    <t>Frasco 1000ml</t>
  </si>
  <si>
    <t>HAIR LOOSE COMERCIO DE COSMETICOS LTDA</t>
  </si>
  <si>
    <t>GRAZIETE SOUZA DE MELO NUNES</t>
  </si>
  <si>
    <t>TOTAL CLEAN INDUSTRIA QUIMICA EIRELI</t>
  </si>
  <si>
    <t>MIRAZAB COMERCIO E SERVICOS TECNICOS EIRELI</t>
  </si>
  <si>
    <t>SOLMEDI COMERCIO DE MATERIAL MEDICO E HOSPITALAR LTDA</t>
  </si>
  <si>
    <t>ITEM 18</t>
  </si>
  <si>
    <t>Álcool etílico, teor alcoólico: 70% v,v, composição básica: com emoliente, forma farmacêutica: gel, Frasco 500,00 ML</t>
  </si>
  <si>
    <t>Frasco 500ml</t>
  </si>
  <si>
    <t>ISMAEL INTIFER FERREIRA 01916736092</t>
  </si>
  <si>
    <t>COMERCIAL DE ALIMENTOS MI SANCHES – EIRELI</t>
  </si>
  <si>
    <t>HR7 MEDICAMENTOS LTDA.</t>
  </si>
  <si>
    <t>PRIME COMERCIO ATACADISTA DE EQUIPAMENTOS DE INFORMATICA EIRELI</t>
  </si>
  <si>
    <t>ITEM 19</t>
  </si>
  <si>
    <t>Glutaraldeído, apresentação: solução a 2%, indicação: com pó ativador para 14 dias, Galão 5,00 L</t>
  </si>
  <si>
    <t>I F S NASCIMENTO &amp; CIA LTDA</t>
  </si>
  <si>
    <t>CLINICOMPRAS</t>
  </si>
  <si>
    <t>ITEM 20</t>
  </si>
  <si>
    <t xml:space="preserve">Hipoclorito de sódio, aspecto físico: solução aquosa, concentração: teor 1% de cloro ativo, Litro </t>
  </si>
  <si>
    <t>Litro</t>
  </si>
  <si>
    <t>FENIX COMPANY PRODUTOS DE LIMPEZA EIRELI</t>
  </si>
  <si>
    <t>DENTAL OPEN - COMERCIO DE PRODUTOS ODONTOLOGICOS LTDA.</t>
  </si>
  <si>
    <t>DENTAL FOZ DO IGUACU PRODUTOS ODONTOLOGICOS EIRELI</t>
  </si>
  <si>
    <t>SAMARA VASCONCELOS ROSAS EIRELI</t>
  </si>
  <si>
    <t>ITEM 21</t>
  </si>
  <si>
    <t>Cloreto de sódio, concentração: 0,9 %, forma farmacêutica: solução injetável, Frasco 10,00 ML</t>
  </si>
  <si>
    <t>Frasco 10ml</t>
  </si>
  <si>
    <t>BIOMEDICAL COMERCIO E DISTRIBUICAO DE PRODUTOS CORRELATOS EIRELI</t>
  </si>
  <si>
    <t>FARMACE - INDUSTRIA QUIMICO-FARMACEUTICA CEARENSE LTDA</t>
  </si>
  <si>
    <t>CIENTIFICA MEDICA HOSPITALAR LTDA</t>
  </si>
  <si>
    <t>CIRURGICA SANTA CRUZ COM. DE PRODUTOS HOSPITALARES LTDA.</t>
  </si>
  <si>
    <t>BS DISTRIBUIDORA HOSPITALAR EIRELI</t>
  </si>
  <si>
    <t>PONTAMED FARMACEUTICA LTDA</t>
  </si>
  <si>
    <t>MEDMAX COMERCIO DE MEDICAMENTOS LTDA</t>
  </si>
  <si>
    <t>CAPROMED FARMACEUTICA LTDA</t>
  </si>
  <si>
    <t>ITEM 22</t>
  </si>
  <si>
    <t>Cloreto de sódio, concentração: 0,9 %, forma farmacêutica: solução injetável, Frasco 250,00 ML</t>
  </si>
  <si>
    <t>Frasco 250ml</t>
  </si>
  <si>
    <t>COFARMINAS COMERCIO DE PRODUTOS FARMACEUTICOS LTDA</t>
  </si>
  <si>
    <t>ZUCK PAPEIS LTDA</t>
  </si>
  <si>
    <t>DGC MEDIC MEDICAMENTOS E PRODUTOS HOSPITALARES EIRELI</t>
  </si>
  <si>
    <t>ITEM 23</t>
  </si>
  <si>
    <t>Iodopovidona (pvpi), concentração: a 10% ( teor de iodo 1% ), forma farmaceutica: solução tópica aquosa, Frasco 100,00 ML</t>
  </si>
  <si>
    <t>ANGULAR PRODUTOS PARA SAUDE LTDA</t>
  </si>
  <si>
    <t>ITEM 24</t>
  </si>
  <si>
    <t>Bolsa térmica, material: polímero, composição: c, gel atóxico, capacidade: cerca 500 ml, características adicionais: selada Unidade</t>
  </si>
  <si>
    <t>Unidade</t>
  </si>
  <si>
    <t>A A Z SAUDE COMERCIO DE PRODUTOS MEDICOS E HOSPITALARES EIRELI</t>
  </si>
  <si>
    <t>CRM COMERCIAL LTDA</t>
  </si>
  <si>
    <t>ITEM 25</t>
  </si>
  <si>
    <t>Cateter oxigenoterapia, material tubo: plástico atóxico, tipo: siliconizado, tipo uso: descartável, esterilidade: estéril, tamanho: nº 8, características adicionais: embalagem individual Unidade</t>
  </si>
  <si>
    <t>JOAOMED COMERCIO DE MATERIAIS CIRURGICOS S/A</t>
  </si>
  <si>
    <t>PROSAUDE MATERIAL MEDICO HOSPITALAR EIRELI</t>
  </si>
  <si>
    <t>VIVA CARE MATERIAL MEDICO HOSPITALAR LTDA.</t>
  </si>
  <si>
    <t>ITEM 26</t>
  </si>
  <si>
    <t>Agulha hipodérmica, material: aço inoxidável siliconizado, dimensão: 26 g x 1,2, tipo ponta: bisel curto trifacetado, tipo conexão: conector luer lock ou slip em plástico, tipo fixação: protetor plástico, tipo uso: estéril, descartável, embalagem individual, Caixa 100,00 UN</t>
  </si>
  <si>
    <t>Caixa 100un</t>
  </si>
  <si>
    <t>DENTALEX ODONTO CIRURGICA LTDA</t>
  </si>
  <si>
    <t>MMH MATERIAL MEDICOS HOSPITALARES LTDA</t>
  </si>
  <si>
    <t>ITEM 27</t>
  </si>
  <si>
    <t>Cateter periférico, aplicação: venoso, modelo: tipo escalpe, material agulha: agulha aço inox, diametro: 21 gau, componente adicional: c, asa de fixação, tubo extensor, conector: conector padrão c, tampa, tipo uso: estéril, descartável, embalagem individual, Unidade</t>
  </si>
  <si>
    <t>DELTA DISTRIBUIDORA DE MEDICAMENTOS LTDA</t>
  </si>
  <si>
    <t>CIRURGICA FERNANDES - COMERCIO DE MATERIAIS CIRURGICOS E HOSPITALARES – SOCIEDAD</t>
  </si>
  <si>
    <t>FENIX COMERCIO DE PRODUTOS HOSPITALARES LTDA</t>
  </si>
  <si>
    <t>ITEM 28</t>
  </si>
  <si>
    <t>Cateter periférico, aplicação: venoso, modelo: tipo escalpe, material agulha: agulha aço inox, diametro: 23 gau, componente adicional: c, asa de fixação, tubo extensor, conector: conector padrão c, tampa, tipo uso: estéril, descartável, embalagem individual, Unidade</t>
  </si>
  <si>
    <t>SPONTON &amp; SPONTON LTDA</t>
  </si>
  <si>
    <t>PROCIMED COMERCIO ATACADISTA DE PRODUTOS HOSPITALARES E ODONTOLOGICOS LTDA</t>
  </si>
  <si>
    <t>BECTON DICKINSON INDUSTRIAS CIRURGICAS LTDA</t>
  </si>
  <si>
    <t>ITEM 29</t>
  </si>
  <si>
    <t>Cateter periférico, material cateter: polímero radiopaco, aplicação: venoso, material agulha: agulha aço inox, diametro: 22 gau, comprimento: cerca 25 mm, conector: conector padrão, componente 1: câmara refluxo c, filtro, tipo uso: estéril, descartável, embalagem individual, Unidade</t>
  </si>
  <si>
    <t>LUMAR COMERCIO DE PRODUTOS FARMACEUTICOS LTDA</t>
  </si>
  <si>
    <t>EBRAIM, COMERCIAL, IMPORTADORA E EXPORTADORA LTDA.</t>
  </si>
  <si>
    <t>JOAO ALVARO BRANDAO MANSANO</t>
  </si>
  <si>
    <t>A FAVARIN DISTRIBUIDORA LTDA</t>
  </si>
  <si>
    <t>ITEM 30</t>
  </si>
  <si>
    <t>Bisturi descartável, material cabo: polipropileno, material lâmina: aço inoxidável, tamanho lâmina: 21 mm, tipo: manual, esterilidade: estéril, características adicionais: lâmina afiada, polida e com protetor, Unidade</t>
  </si>
  <si>
    <t>JOSE DANTAS DINIZ FILHO</t>
  </si>
  <si>
    <t>GIRURGICA LUCENA</t>
  </si>
  <si>
    <t>FIBRA CIRURGICA</t>
  </si>
  <si>
    <t>MEDICAL LAGE</t>
  </si>
  <si>
    <t>ITEM 31</t>
  </si>
  <si>
    <t>Lanceta, material lâmina: aço inoxidável, ponta afiada, trifacetada, uso: descartável, características adicionais: estéril, embalagem individual, tipo: com sistema retrátil, Caixa 200,00 UN</t>
  </si>
  <si>
    <t>caixa 200un</t>
  </si>
  <si>
    <t>DB PRODUTOS MEDICOS E AUDIOLOGICOS LTDA</t>
  </si>
  <si>
    <t>AMERICANAS</t>
  </si>
  <si>
    <t>CIRURGICA VIRTUAL</t>
  </si>
  <si>
    <t>FARMAGORA</t>
  </si>
  <si>
    <t>ITEM 32</t>
  </si>
  <si>
    <t>Monitor portátil, operação: digital, tipo amostra: sangue capilar, tipo de análise: quantitativo de glicose, faixa de operação: até 600 mg/dl, tempo resposta: até 10 s, memória: 250 a 500 testes, componentes: com lancetas, tiras, acessórios: lancetador, solução controle, Unidade</t>
  </si>
  <si>
    <t>PHARMED COMERCIO E DISTRIBUICAO DE PRODUTOS HOSPITALARES EIRELI</t>
  </si>
  <si>
    <t>A&amp;R COMERCIAL PRODUTOS E EQUIPAMENTOS EIRELI</t>
  </si>
  <si>
    <t>LIMA COMERCIO DE MEDICAMENTOS E PRODUTOS HOSPITALARES EIRELI</t>
  </si>
  <si>
    <t>ITEM 33</t>
  </si>
  <si>
    <t>Seringa, material: polipropileno, capacidade: 3 ml, tipo bico: bico central luer lock ou slip, tipo vedação: êmbolo de borracha, adicional: graduada, numerada, tipo agulha: c, agulha 22 g x 1, componente adicional: c, sistema segurança segundo nr,32, esterilidade: estéril, descartável, apresentação: embalagem individual, Unidade</t>
  </si>
  <si>
    <t>ODONTOMASTER COMERCIO DE PRODUTOS PARA SAUDE EIRELI</t>
  </si>
  <si>
    <t>BONATI</t>
  </si>
  <si>
    <t>SURYA DENTAL</t>
  </si>
  <si>
    <t>ITEM 34</t>
  </si>
  <si>
    <t>Seringa, material: polipropileno, capacidade: 5 ml, tipo bico: bico central luer lock ou slip, tipo vedação: êmbolo de borracha, adicional: graduada, numerada, tipo agulha: c, agulha 22 g x 1 1,4, componente adicional: c, sistema segurança segundo nr,32, esterilidade: estéril, descartável, apresentação: embalagem individual, Unidade</t>
  </si>
  <si>
    <t>CELL MASTER</t>
  </si>
  <si>
    <t>DENTAL PHS</t>
  </si>
  <si>
    <t>QUALLYS</t>
  </si>
  <si>
    <t>ITEM 35</t>
  </si>
  <si>
    <t>Termômetro clínico, ajuste: digital, escala: até 45 °c, tipo : uso axilar e oral, componentes: c, alarmes, memória: memória última medição, embalagem: embalagem individual, Unidade</t>
  </si>
  <si>
    <t>CIRURGICA ITAMBE – EIRELI</t>
  </si>
  <si>
    <t>DE PAULI COMERCIO REPRESENTACAO IMPORTACAO E EXPORTACAO LTDA</t>
  </si>
  <si>
    <t>LOTUS MEDICAL LTDA</t>
  </si>
  <si>
    <t>CIRURGICA LAJEADENSE LTDA</t>
  </si>
  <si>
    <t>BIODIAG DIAGNOSTICA E HOSPITALAR LTDA</t>
  </si>
  <si>
    <t>ITEM 36</t>
  </si>
  <si>
    <t>Reagente para diagnóstico clínico, tipo de análise: quantitativo de glicose, características adicionais: capilar, venoso, arterial ou neonatal, compatível com Accu chek Active, apresentação: tira, Caixa 50,00 UN</t>
  </si>
  <si>
    <t>caixa 50un</t>
  </si>
  <si>
    <t>FARMADELIVERY</t>
  </si>
  <si>
    <t>ONOFRE</t>
  </si>
  <si>
    <t>PANVEL</t>
  </si>
  <si>
    <t>ITEM 37</t>
  </si>
  <si>
    <t>lanterna clínica, com led, fonte alimentação: à bateria, Unidade</t>
  </si>
  <si>
    <t>HEALTH SOLUTIONS COMERCIO E SERVICOS EIRELI</t>
  </si>
  <si>
    <t>MUNDI EQUIPAMENTOS MEDICOS, ODONTOLOGICOS E VETERINARIOS EIRELI</t>
  </si>
  <si>
    <t>E T MARQUES EIRELI</t>
  </si>
  <si>
    <t>CMED DISTRIBUIDORA LTDA</t>
  </si>
  <si>
    <t>ROSSI PRODUTOS HOSPITALARES LTDA</t>
  </si>
  <si>
    <t>RAPHAEL GONCALVES NICESIO</t>
  </si>
  <si>
    <t>PROMEDI DISTRIBUIDORA DE PRODUTOS HOSPITALARES LTDA</t>
  </si>
  <si>
    <t>ITEM 38</t>
  </si>
  <si>
    <t>Adesivo dental, tipo: fotopolimerizável, componentes: monocomponente , Frasco 6,00 G</t>
  </si>
  <si>
    <t>Frasco 6g</t>
  </si>
  <si>
    <t>J.PINHEIRO-MATERIAIS MEDICOS E ODONTOLOGICOS LTDA</t>
  </si>
  <si>
    <t>ITEM 39</t>
  </si>
  <si>
    <t>Cunha odontológica, material: madeira, tipo: anatômica, aplicação: restauração interproximal, tipo ponta: fina, características adicionais: seção triangular, lisa, cores sortidas, Caixa 100,00 UN</t>
  </si>
  <si>
    <t>caxa 100un</t>
  </si>
  <si>
    <t>AAF DO BRASIL PRODUTOS ODONTOLOGICOS EIRELI</t>
  </si>
  <si>
    <t>ATHENA COMERCIO DE PRODUTOS ODONTOLOGICOS MEDICOS E HOSPITALARES – EIRELI</t>
  </si>
  <si>
    <t>DENTAL MED EQUIPAMENTOS E MATERIAIS ODONTOLOGICOS E HOSPITALARES LTDA</t>
  </si>
  <si>
    <t>ITEM 40</t>
  </si>
  <si>
    <t>Pincel desenho, material cabo: madeira, tipo ponta: filete redondo, material cerda: pelo de marta, tamanho: 00, Unidade</t>
  </si>
  <si>
    <t>JNS COMERCIO E REPRESENTACOIES EIRELI</t>
  </si>
  <si>
    <t>VIVA DISTRIBUIDORA DE INSTRUMENTOS E MATERIAIS HOSPITALAR EIRELI</t>
  </si>
  <si>
    <t>ITEM 41</t>
  </si>
  <si>
    <t>Pincel desenho, material cabo: madeira, tipo ponta: redondo, material cerda: pelo de marta, tamanho: 03, características adicionais: aquarela, Unidade</t>
  </si>
  <si>
    <t>DENTAL CREMER</t>
  </si>
  <si>
    <t>DENTAL E CIA</t>
  </si>
  <si>
    <t>GRAFITTI ARTES</t>
  </si>
  <si>
    <t>UTILIDADES CLINICAS</t>
  </si>
  <si>
    <t>ITEM 42</t>
  </si>
  <si>
    <t>Agulha odontológica, material: aço inoxidável siliconizado, aplicação: gengival, anestesia, dimensão: 30 g curta, tipo ponta: com bisel trifacetado, tipo conexão: conector p, seringa carpule, tipo uso: estéril, descartável, apresentação: c, protetor plástico e lacre, Caixa 100,00 UN</t>
  </si>
  <si>
    <t>caixa 100un</t>
  </si>
  <si>
    <t>FUSAO COMERCIO DE PRODUTOS ODONTOLOGICOS LTDA</t>
  </si>
  <si>
    <t>IN-DENTAL PRODUTOS ODONTOLOGICOS, MEDICOS E HOSPITALARES LTDA</t>
  </si>
  <si>
    <t>ITEM 43</t>
  </si>
  <si>
    <t>Mepivacaína cloridrato, apresentação: associada com norepinefrina, dosagem: 2% + 1:100.000, Tubete 1,80 ML</t>
  </si>
  <si>
    <t>Tubete 1,8ml</t>
  </si>
  <si>
    <t>DENTAL SUL PRODUTOS ODONTOLOGICOS EIRELI</t>
  </si>
  <si>
    <t>DENTAL ELETRO</t>
  </si>
  <si>
    <t>DENTAL MEDSUL</t>
  </si>
  <si>
    <t>LOJA DO SORRISO</t>
  </si>
  <si>
    <t>ITEM 44</t>
  </si>
  <si>
    <t xml:space="preserve">Lidocaína cloridrato, dosagem: 10%, apresentação: spray, Frasco 50,00 ML </t>
  </si>
  <si>
    <t>Frasco 50ml</t>
  </si>
  <si>
    <t>CRISTALIA PRODUTOS QUIMICOS FARMACEUTICOS LTDA</t>
  </si>
  <si>
    <t>INOVAMED HOSPITALAR LTDA</t>
  </si>
  <si>
    <t>SEMEAR DISTRIBUIDORA EIRELI</t>
  </si>
  <si>
    <t>ANJOMEDI DISTRIBUIDORA DE MEDICAMENTOS LTDA</t>
  </si>
  <si>
    <t>DISTRIBUIDORA DE MEDICAMENTOS PRO SAUDE LTDA</t>
  </si>
  <si>
    <t>ITEM 45</t>
  </si>
  <si>
    <t>Benzocaína, concentração: 20%, uso: gel tópico, Pote 12,00 G</t>
  </si>
  <si>
    <t>Pote 12g</t>
  </si>
  <si>
    <t>GRAN MEDH - DISTRIBUIDORA DE MEDICAMENTOS E PRODUTOS MEDICOS HOSPITALARES LTDA</t>
  </si>
  <si>
    <t>BIOMEDICA PRODUTOS HOSPITALARES EIRELI</t>
  </si>
  <si>
    <t>ITEM 46</t>
  </si>
  <si>
    <t>Mepivacaína cloridrato, concentração: 3%, forma farmacêutica: solução injetável, Tubete 1,80 ML</t>
  </si>
  <si>
    <t>DENTAL OESTE EIRELI</t>
  </si>
  <si>
    <t>UNIDENTAL PRODUTOS ODONTOLOGICOS MEDICOS E HOSPITALARES LTDA</t>
  </si>
  <si>
    <t>ITEM 47</t>
  </si>
  <si>
    <t>Triclosana, composição: associada ao fluoreto de sódio, concentração: 0,3 mg,ml, forma farmacêutica: enxaguatório bucal, Frasco 2,00 L</t>
  </si>
  <si>
    <t>Frasco 2l</t>
  </si>
  <si>
    <t>ITEM 48</t>
  </si>
  <si>
    <t>Material p, isolamento dental, dique de borracha, material: látex natural, tipo: lençol de borracha pré-cortado, dimensão: cerca de 14 x 14 cm, tipo uso : uso único, descartável, Embalagem 26,00 UM</t>
  </si>
  <si>
    <t>Embalagem 26un</t>
  </si>
  <si>
    <t>RIO MEIER COMERCIO DE MATERIAIS ODONTO-HOSPITALARES LTDA</t>
  </si>
  <si>
    <t>DENTAL SORRIA</t>
  </si>
  <si>
    <t>ITEM 49</t>
  </si>
  <si>
    <t>Paramonoclorofenol, associação: cânfora, aspecto físico: líquido, Frasco 20,00 ML</t>
  </si>
  <si>
    <t>Frasco 20ml</t>
  </si>
  <si>
    <t>STELIO R DA SILVA ARTIGOS DENTARIOS LTDA</t>
  </si>
  <si>
    <t>MAXIMA DENTAL IMPORTACAO, EXPORTACAO E COMERCIO DE PRODUTOS</t>
  </si>
  <si>
    <t>DENTAL OPEN - COMERCIO DE PRODUTOS ODONTOLOGICOS LTDA</t>
  </si>
  <si>
    <t>ITEM 50</t>
  </si>
  <si>
    <t>Filme radiológico, tipo: raio-x, dimensões: 31 x 41 mm, Caixa 150,00 UN</t>
  </si>
  <si>
    <t>caixa 150un</t>
  </si>
  <si>
    <t>DENTSUL COMERCIO DE MATERIAIS ODONTOLOGICOS LTDA</t>
  </si>
  <si>
    <t>ODONTOMED T/A LTDA</t>
  </si>
  <si>
    <t>ITEM 51</t>
  </si>
  <si>
    <t>Filme radiológico, tipo: raio-x, dimensões: 22 x 35 mm, Caixa 100,00 UN</t>
  </si>
  <si>
    <t>FERNANDA FOGACA FANTOURA MORDINI</t>
  </si>
  <si>
    <t>ITEM 52</t>
  </si>
  <si>
    <t>Acessório para radiologia, tipo: posicionador filme, componentes: conjunto completo, características adicionais: até 4 unidades, esterilidade: autoclavável, tamanho: infantil, Unidade</t>
  </si>
  <si>
    <t>ROFEMAX IMPORTADORA DE EMBALAGENS EIRELI</t>
  </si>
  <si>
    <t>HEPRO COMERCIO LTDA</t>
  </si>
  <si>
    <t>ITEM 53</t>
  </si>
  <si>
    <t>Broca alta rotação, material: carbide, formato: esférica, tipo haste: haste regular, tipo corte: corte médio, numeração americana 1: ref. 2, Unidade</t>
  </si>
  <si>
    <t>ATHENA COMERCIO DE PRODUTOS ODONTOLOGICOS MEDICOS E HOSPITALARES - EIRELI</t>
  </si>
  <si>
    <t>E.C. DOS SANTOS COMERCIAL EIRELI</t>
  </si>
  <si>
    <t>ITEM 54</t>
  </si>
  <si>
    <t>Broca alta rotação, material: carbide, formato: esférica, tipo haste: haste regular, tipo corte: corte médio, numeração americana 1: ref. 3, Unidade</t>
  </si>
  <si>
    <t>ITEM 55</t>
  </si>
  <si>
    <t>Broca alta rotação, material: carbide, formato: esférica, tipo haste: haste regular, tipo corte: corte médio, numeração americana 1: ref. 4, Unidade</t>
  </si>
  <si>
    <t>ITEM 56</t>
  </si>
  <si>
    <t>Broca alta rotação, material: carbide, formato: esférica, tipo haste: haste regular, tipo corte: corte médio, numeração americana 1: ref. 5, Unidade</t>
  </si>
  <si>
    <t>ITEM 57</t>
  </si>
  <si>
    <t>Broca alta rotação, material: carbide, formato: esférica, tipo haste: haste longa, tipo corte: cirúrgica, numeração americana 1: ref. 4, Unidade</t>
  </si>
  <si>
    <t>MUNDIMED HOSPITALAR LTDA</t>
  </si>
  <si>
    <t>ITEM 58</t>
  </si>
  <si>
    <t>Disco - uso odontologia, tipo: lixa, material: poliéster + óxido de alumínio, tipo face: monoface, diâmetro: cerca de 3,8 pol, tipo do encaixe: encaixe de polímero p, mandril denteado, tipo uso: descartável, Unidade</t>
  </si>
  <si>
    <t>BIODENTE</t>
  </si>
  <si>
    <t>ITEM 59</t>
  </si>
  <si>
    <t>Disco - uso odontologia, tipo: lixa, material: poliéster + óxido de alumínio, tipo face: monoface, diâmetro: cerca de 1,2 pol, tipo do encaixe: encaixe de ilhós p, mandril de pressão, tipo uso: descartável, Unidade, granulação variada e um mandril</t>
  </si>
  <si>
    <t>BIO LOGICA DISTRIBUIDORA EIRELI</t>
  </si>
  <si>
    <t>ITEM 60</t>
  </si>
  <si>
    <t>Mandril odontológico, material: aço inoxidável, modelo: de pressão, compatibilidade: para contra ângulo, Unidade</t>
  </si>
  <si>
    <t>EMIGE MATERIAIS ODONTOLOGICOS LTDA</t>
  </si>
  <si>
    <t>ITEM 61</t>
  </si>
  <si>
    <t>Carbono para articular, material: em papel, formato: formato de fita, cor: dupla face - 2 cores, tipo uso: estéril, descartável, apresentação: em folha, Embalagem 12,00 UN</t>
  </si>
  <si>
    <t>embalagem 12un</t>
  </si>
  <si>
    <t>ITEM 62</t>
  </si>
  <si>
    <t>Ponta p, seringa materiais viscosos, compatível para centrix, tipo: refil, componentes: c, êmbolo, tipo uso: descartável, Embalagem 50,00 UN</t>
  </si>
  <si>
    <t>embalagem 50un</t>
  </si>
  <si>
    <t>DENTAL GUTIERRE</t>
  </si>
  <si>
    <t>PLANALTO DENTAL</t>
  </si>
  <si>
    <t>ITEM 63</t>
  </si>
  <si>
    <t>Ponta montada uso odontológico, material: silicone c, óxido de alumínio, formato: taça, cor: branca, aplicação: resinas, compatibilidade: contra ângulo, Unidade</t>
  </si>
  <si>
    <t>DENTAL SPEED</t>
  </si>
  <si>
    <t>ITEM 64</t>
  </si>
  <si>
    <t>Bicarbonato de sódio, apresentação: pó, Unidade, Sachês 40,00 G</t>
  </si>
  <si>
    <t>sachê 40g</t>
  </si>
  <si>
    <t>ITEM 65</t>
  </si>
  <si>
    <t>Hidróxido de cálcio, tipo: cimento, aspecto físico: base + catalisador, apresentação: conjunto completo, Unidade</t>
  </si>
  <si>
    <t>ITEM 66</t>
  </si>
  <si>
    <t>Hidróxido de cálcio, tipo: cimento, aspecto físico: pasta, características adicionais: fotopolimerizável, Seringa 2,00 G</t>
  </si>
  <si>
    <t>seringa 2g</t>
  </si>
  <si>
    <t>DENTAL SHOP</t>
  </si>
  <si>
    <t>MULTIPLA DENTAL</t>
  </si>
  <si>
    <t>ITEM 67</t>
  </si>
  <si>
    <t>Cimento de ionômero de vidro, tipo: restaurador, alta viscosidade, ativação: autopolimerizável, aspecto físico: pó + líquido, cor A2 apresentação: conjunto completo, Unidade</t>
  </si>
  <si>
    <t>ITEM 68</t>
  </si>
  <si>
    <t>Cimento de ionômero de vidro, tipo: restaurador, alta viscosidade, ativação: autopolimerizável, aspecto físico: pó + líquido, cor A3, apresentação: conjunto completo, Unidade</t>
  </si>
  <si>
    <t>ITEM 69</t>
  </si>
  <si>
    <t>Cimento de ionômero de vidro, tipo: restaurador, alta viscosidade, ativação: autopolimerizável, aspecto físico: pó + líquido, cor B2, apresentação: conjunto completo, Unidade</t>
  </si>
  <si>
    <t>ITEM 70</t>
  </si>
  <si>
    <t>Cimento de ionômero de vidro, tipo: restauração, ativação: fotopolimerizável, aspecto físico: pó + líquido, cor A2, apresentação: conjunto completo, característica adicional: erosão máxima 0,17 mm, tempo de presa: máximo 5 min, componente adicional: primer + glazer, Unidade</t>
  </si>
  <si>
    <t>I9 SOLUTIONS COMERCIO LTDA</t>
  </si>
  <si>
    <t>ITEM 71</t>
  </si>
  <si>
    <t>Cimento de ionômero de vidro, tipo: restauração, ativação: fotopolimerizável, aspecto físico: pó + líquido, cor A3, apresentação: conjunto completo, característica adicional: erosão máxima 0,17 mm, tempo de presa: máximo 5 min, componente adicional: primer + glazer, Unidade</t>
  </si>
  <si>
    <t>ITEM 72</t>
  </si>
  <si>
    <t>Cimento odontológico, tipo: temporário, composição: óxido de zinco e eugenol, aspecto físico: pó + líquido, apresentação: conjunto completo, Unidade</t>
  </si>
  <si>
    <t>ITEM 73</t>
  </si>
  <si>
    <t>Fio de sutura, material: mononylon, tipo fio: 5-0, cor: incolor, características adicionais: com agulha, tipo agulha: 3,8 círculo cortante, comprimento agulha: 1,90 cm, Envelope</t>
  </si>
  <si>
    <t>envelope</t>
  </si>
  <si>
    <t>IMPORT SERVICE MATERIAL MEDICO HOSPITALAR LTDA</t>
  </si>
  <si>
    <t>CORAMED COMERCIO DE ARTIGOS MEDICOS LTDA</t>
  </si>
  <si>
    <t>ALTHIS</t>
  </si>
  <si>
    <t>HMED SUTURAS</t>
  </si>
  <si>
    <t>ITEM 74</t>
  </si>
  <si>
    <t>Fixador radiológico, aplicação: para processamento manual, aspecto físico: solução aquosa pronta para uso, Frasco 475,00 ML</t>
  </si>
  <si>
    <t>frasco 475ml</t>
  </si>
  <si>
    <t>ITEM 75</t>
  </si>
  <si>
    <t>Revelador radiológico, tipo: solução aquosa pronta p, uso, aplicação: para processamento manual, Frasco 475,00 ML</t>
  </si>
  <si>
    <t>RIO MEIER COMERCIO DE MATERIAIS ODONTO-HOSPITALARES LTDA.</t>
  </si>
  <si>
    <t>MAXLAB PRODUTOS PARA DIAGNOSTICOS E PESQUISAS LTDA</t>
  </si>
  <si>
    <t>ITEM 76</t>
  </si>
  <si>
    <t>Selante, tipo: para fóssulas e fissuras, característica adicional: fotopolimerizável, Seringa 2,50 G</t>
  </si>
  <si>
    <t>Seringa 2,5g</t>
  </si>
  <si>
    <t>CD DENTAL</t>
  </si>
  <si>
    <t>DENTAL MASTER</t>
  </si>
  <si>
    <t>PROMODENTAL</t>
  </si>
  <si>
    <t>ITEM 77</t>
  </si>
  <si>
    <t>Verniz dentário, composição: c, fluoreto de sódio, Conjunto</t>
  </si>
  <si>
    <t>conjunto</t>
  </si>
  <si>
    <t>ITEM 78</t>
  </si>
  <si>
    <t>Babador, material: papel absorvente e plástico, tipo uso: descartável, cor: branca, comprimento: 33 cm, largura: 48 cm, características adicionais: 2 camadas papel,1 camada plástico, Caixa 100,00 UN</t>
  </si>
  <si>
    <t>ITEM 79</t>
  </si>
  <si>
    <t>Embalagem p, esterilização, material: papel grau cirúrgico, composição: c, filme polímero multilaminado, gramatura , espessura: cerca de 60g/m2, apresentação: envelope, componentes adicionais: autosselante, tamanho: cerca de 10 x 25 cm, componentes: c, indicador químico, tipo uso: uso único, Unidade</t>
  </si>
  <si>
    <t>CIEX DO BRASIL INDUSTRIA E COMERCIO DE PRODUTOS CIRURGICOS LTDA</t>
  </si>
  <si>
    <t>AMCOR FLEXIBLES BRASIL LTDA</t>
  </si>
  <si>
    <t>ITEM 80</t>
  </si>
  <si>
    <t>Embalagem p, esterilização, material: papel grau cirúrgico, composição: c, filme polímero multilaminado, gramatura , espessura: cerca de 60g/m2, apresentação: envelope, componentes adicionais: autosselante, tamanho: cerca de 20 x 30 cm, componentes: c, indicador químico, tipo uso: uso único, Unidade</t>
  </si>
  <si>
    <t>SALUT HOSPITALAR LTDA</t>
  </si>
  <si>
    <t>ITEM 81</t>
  </si>
  <si>
    <t>Embalagem p, esterilização, material: papel grau cirúrgico, composição: c, filme polímero multilaminado, gramatura , espessura: cerca de 60g/m2, apresentação: envelope, componentes adicionais: autosselante, tamanho: cerca de 20 x 40 cm, componentes: c, indicador químico, tipo uso: uso único, Unidade</t>
  </si>
  <si>
    <t>INVESTMAR DE INTERCAMBIO COMERCIAL LTDA</t>
  </si>
  <si>
    <t>ITEM 82</t>
  </si>
  <si>
    <t>Fluoreto de sódio, concentração: 2%, forma farmacêutica: gel tixotrópico, característica adicional: neutro, Frasco 200,00 ML</t>
  </si>
  <si>
    <t>frasco 200ml</t>
  </si>
  <si>
    <t>ITEM 83</t>
  </si>
  <si>
    <t>Hidróxido de cálcio, aspecto físico: pó ou cristal fino branco, fórmula química: ca(oh)2, peso molecular: 74,09 g,mol, grau de pureza: pureza mínima de 95%, característica adicional: reagente p.a., número de referência química: cas 1305- 62-0, frasco com 10,00 Gramas</t>
  </si>
  <si>
    <t>frasco 10g</t>
  </si>
  <si>
    <t>DIPROM - DISTRIBUIDORA DE PRODUTOS ODONTOLOGICOS E MATERIAIS LTDA</t>
  </si>
  <si>
    <t>ITEM 84</t>
  </si>
  <si>
    <t>Indicador químico, classe: classe v, tipo: integrador, apresentação: pacote pronto para teste, uso único, características adicionais: para esterilização a vapor, componentes adicionais: indicador químico externo para controle exposição, Unidade</t>
  </si>
  <si>
    <t>BIOVALIC COMERCIO DE EQUIPAMENTOS MEDICOS LTDA</t>
  </si>
  <si>
    <t>IS 8 INTERNATIONAL SUPPLIES IMPORTACAO E COMERCIO DE PRODUTOS HOSPITALARES LTDA</t>
  </si>
  <si>
    <t>MEDICAL SUTURE COMERCIO DE MATERIAL HOSPITALAR LTDA</t>
  </si>
  <si>
    <t>EQUIPAR MEDICO E HOSPITALAR LIMITADA</t>
  </si>
  <si>
    <t>MAGNUS MED COMERCIO DE PRODUTOS HOSPITALARES E MEDICAMENTOS LTDA</t>
  </si>
  <si>
    <t>ITEM 85</t>
  </si>
  <si>
    <t>Lâmina bisturi, material: aço inoxidável, tamanho: nº 15, tipo: descartável, esterilidade: estéril, características adicionais: embalada individualmente, Caixa 100,00 UN</t>
  </si>
  <si>
    <t>SAUDE COMERCIO DE PRODUTOS HOSPITALARES LTDA</t>
  </si>
  <si>
    <t>JR LACERDA MATERIAL MEDICO HOSPITALAR EIRELI</t>
  </si>
  <si>
    <t>ITEM 86</t>
  </si>
  <si>
    <t>Luva para procedimento não cirúrgico, material: látex natural íntegro e uniforme, tamanho: extrapequeno, características adicionais: sem pó, antiderrapante, tipo: ambidestra, Caixa 100,00 UN</t>
  </si>
  <si>
    <t>DESTAK SUL</t>
  </si>
  <si>
    <t>INDAVIDAS</t>
  </si>
  <si>
    <t>ITEM 87</t>
  </si>
  <si>
    <t>Luva para procedimento não cirúrgico, material: látex natural íntegro e uniforme, tamanho: pequeno, características adicionais: sem pó, tipo: ambidestra, Caixa 100,00 UN</t>
  </si>
  <si>
    <t>L A DALLA PORTA JUNIOR</t>
  </si>
  <si>
    <t>ATACALIMP ATACADO DA LIMPEZA EIRELI</t>
  </si>
  <si>
    <t>DESAFIO FARMA DISTRIBUIDORA DE MEDICAMENTOS EIRELI</t>
  </si>
  <si>
    <t>LIVE COMERCIO DE MATERIAL HOSPITALAR EIRELI</t>
  </si>
  <si>
    <t>MEDICAL LIFE COMERCIO EIRELI</t>
  </si>
  <si>
    <t>DENTALMED COMERCIO E REPRESENTACOES LTDA</t>
  </si>
  <si>
    <t>ITEM 88</t>
  </si>
  <si>
    <t>Luva para procedimento não cirúrgico, material: látex natural íntegro e uniforme, tamanho: médio, características adicionais: sem pó, antiderrapante, tipo: ambidestra, Caixa 100,00 UN</t>
  </si>
  <si>
    <t>GRAFICA E EDITORA LUAR EIRELI</t>
  </si>
  <si>
    <t>T A - INDUSTRIA E FACCAO DE ARTIGOS PARA O VESTUARIO LTDA</t>
  </si>
  <si>
    <t>C.B.S. MEDICO CIENTIFICA S/A</t>
  </si>
  <si>
    <t>ITEM 89</t>
  </si>
  <si>
    <t>Luva para procedimento não cirúrgico, material: vinil, tamanho: médio, características adicionais: descartável, sem látex, sem pó, esterilidade: não estéril, cor: anatômica, resistente a tração, Caixa 100,00 UM</t>
  </si>
  <si>
    <t>EPI EQUIPAMENTO DE PROTECAO INTELIGENTE LTDA</t>
  </si>
  <si>
    <t>E DE BRITO COMERCIO E SERVICOS LTDA</t>
  </si>
  <si>
    <t>PHOENIX COMERCIAL DE INFORMATICA, PAPELARIA E MOVEIS EIRELI</t>
  </si>
  <si>
    <t>ITEM 90</t>
  </si>
  <si>
    <t>Pasta abrasiva, apresentação: grãos, tamanho grão: 1 a 6 micra, aplicação: polimento final de porcelana e resina, Bisnaga 2,00 G</t>
  </si>
  <si>
    <t>bisnaga 2g</t>
  </si>
  <si>
    <t>ITEM 91</t>
  </si>
  <si>
    <t>Pasta profilática, composição básica: pedra pomes, composição: lauril sulfato de sódio, Bisnaga 90,00 G</t>
  </si>
  <si>
    <t>bisnaga 90g</t>
  </si>
  <si>
    <t>ODONTOSUL LTDA</t>
  </si>
  <si>
    <t>ITEM 92</t>
  </si>
  <si>
    <t>Evidenciador dental, aplicação: p, placa bacteriana, apresentação: pastilha, Pastilha</t>
  </si>
  <si>
    <t>pastilha</t>
  </si>
  <si>
    <t>ITEM 93</t>
  </si>
  <si>
    <t>Porta matriz odontológico, material: aço inoxidável, tipo: tofflemire, tamanho: adulto, Unidade</t>
  </si>
  <si>
    <t>ITEM 94</t>
  </si>
  <si>
    <t>Porta matriz odontológico, material: aço inoxidável, tipo: tofflemire, tamanho: infantil, Unidade</t>
  </si>
  <si>
    <t>CASSIFLEX LTDA</t>
  </si>
  <si>
    <t>ITEM 95</t>
  </si>
  <si>
    <t>Gás refrigerante, aplicação: teste de vitalidade pulpar, apresentação: cilindro descartável, elemento básico: propano,butano, Frasco 200,00 ML</t>
  </si>
  <si>
    <t>ITEM 96</t>
  </si>
  <si>
    <t>Petrolato, concentração: puro, forma farmacêutica: pomada, Bisnaga 30,00 G</t>
  </si>
  <si>
    <t>bisnaga 30g</t>
  </si>
  <si>
    <t>MEDISIL COMERCIAL FARMACEUTICA , HOSPITALAR, DE HIGIENE E TRANSPORTES LTDA</t>
  </si>
  <si>
    <t>PREMIUM HOSPITALAR EIRELI</t>
  </si>
  <si>
    <t>THE BEST PHARMA LTDA</t>
  </si>
  <si>
    <t>ITEM 97</t>
  </si>
  <si>
    <t>Resina composta, tipo: fotopolimerizável, tamanho partículas: híbrida, aspecto físico: condensável, cor B2, Seringa 4,00 G</t>
  </si>
  <si>
    <t>seringa 4g</t>
  </si>
  <si>
    <t>DENTAL ODONTOMED</t>
  </si>
  <si>
    <t>DENTALSHOP</t>
  </si>
  <si>
    <t>ITEM 98</t>
  </si>
  <si>
    <t>Resina composta, tipo: fotopolimerizável, tamanho partículas: híbrida, aspecto físico: condensável, cor A3, Seringa 4,00 G</t>
  </si>
  <si>
    <t>ITEM 99</t>
  </si>
  <si>
    <t>Máscara multiuso, material: manta sintética com tratamento eletrostático, tipo uso: descartável, finalidade: proteção contra poeiras, fumos e névoas tóxicas, tipo correia: cinta elástica com ajuste no rosto, tamanho: único, cor: branca, características adicionais: n95,pff2,mínimo filtração 95% partículas até 0,3. Deve possuir, também, certificação do INMETRO, atestando sua conformidade com as normas estabelecidas pela Portaria nº 230, de 17 de Agosto de 2009 do INMETRO.  Unidade: Unidade</t>
  </si>
  <si>
    <t>HYPER EPI EQUIPAMENTOS SEGURANCA EIRELI</t>
  </si>
  <si>
    <t>NEW POWER COMERCIO E IMPORTACAO LTDA</t>
  </si>
  <si>
    <t>ORTOSANI PRODUTOS PARA SAUDE LTDA.</t>
  </si>
  <si>
    <t>SMS COMERCIO E SERVICOS EIRELI</t>
  </si>
  <si>
    <t>ISABELLE CAVALCANTE GONCALVES LTDA</t>
  </si>
  <si>
    <t>O F RODRIGUES COMERCIO E SERVICOS</t>
  </si>
  <si>
    <t>ITEM 100</t>
  </si>
  <si>
    <t>Protetor facial, constituído de carneira de material plástico com regulagem de tamanho através de catraca acoplada à coroa por meio de três parafusos metálicos e visor de polietileno tereftalato com formato esférico medindo cerca de 200 mm de largura e 190 mm de altura para uso por profissionais de saúde, conforme aprovação do Ministério do Trabalho e Emprego com certificado de aprovação ( CA ) 12376.</t>
  </si>
  <si>
    <t>INOVA COMERCIAL E CONSULTORIA EIRELI</t>
  </si>
  <si>
    <t>INNOVARE INDUSTRIA E COMERCIO DE PECAS PLASTICAS EIRELI</t>
  </si>
  <si>
    <t>LOGIDATA SOLUCOES EIRELI</t>
  </si>
  <si>
    <t>L C I COMERCIO DE MATERIAL DE CONSTRUCAO E SERVICOS EIRELI</t>
  </si>
  <si>
    <t>EXTINCOM DO BRASIL - COMERCIO E MANUTENCAO DE EXTINTORES E EQUIPAMENTOS DE SEGUR</t>
  </si>
  <si>
    <t>ALPHA SOLUCOES MEDICA, ODONTO E LABORATORIAL LTDA</t>
  </si>
  <si>
    <t>ITEM 101</t>
  </si>
  <si>
    <t>Avental hospitalar, tipo: cirúrgico, material : polipropileno, tamanho : único, gramatura: cerca de  50 g, cm2, característica adicional: manga longa, punho elástico, esterilidade : uso único Unidade: Unidade</t>
  </si>
  <si>
    <t>MEDICENTRO COMERCIO DE MEDICAMENTOS – EIRELI</t>
  </si>
  <si>
    <t>APRENDER AJUDANDO E DIVERTIDO LTDA</t>
  </si>
  <si>
    <t>CMH - CENTRAL DE MEDICAMENTOS HOSPITALARES – EIRELI</t>
  </si>
  <si>
    <t>MACMED SOLUCOES EM SAUDE LTDA.</t>
  </si>
  <si>
    <t>LIFE COMERCIO DE MATERIAIS E EQUIPAMENTOS CIRURGICOS E PRESTACOES DE SERVICO</t>
  </si>
  <si>
    <t>ELIAS N. DA SILVA</t>
  </si>
  <si>
    <t>J DE BRITO - DISTRIBUIDORA DE MEDICAMENTOS E CORRELATOS</t>
  </si>
  <si>
    <t>ITEM 102</t>
  </si>
  <si>
    <t>Lidocaína cloridrato, composição: associada com epinefrina, dosagem: 2% + 1:100.000, apresentação: injetável Unidade: Tubete 1,80 ML</t>
  </si>
  <si>
    <t>MEDICAL CENTER DISTRIBUIDORA DE MEDICAMENTOS LTDA</t>
  </si>
  <si>
    <t>ORTOMED COMERCIO DE ARTIGOS MEDICOS E ODONTOLOGICOS EIRELI</t>
  </si>
  <si>
    <t>FV NAYLOR</t>
  </si>
  <si>
    <t>F V P COELHO</t>
  </si>
  <si>
    <t>ITEM 103</t>
  </si>
  <si>
    <t>Prilocaína, composição: associada com felipressina, dosagem: 3% + 0,03ui,ml, apresentação: injetável Unidade: Tubete 1,80 ML</t>
  </si>
  <si>
    <t>PANORAMA COMERCIO DE PRODUTOS MEDICOS E FARMACEUTICOS LTDA</t>
  </si>
  <si>
    <t>ITEM 104</t>
  </si>
  <si>
    <t>Cimento restaurador provisório fotopolimerizável, embalagem contendo 3 seringa contendo 2,5g</t>
  </si>
  <si>
    <t>Embalagem</t>
  </si>
  <si>
    <t>CRISTAL CONTINENTE MATERIAL ODONTOLOGICO LTDA</t>
  </si>
  <si>
    <t>DENTAL PROCLIN</t>
  </si>
  <si>
    <t>ODONTO MASTER</t>
  </si>
  <si>
    <t>ITEM 105</t>
  </si>
  <si>
    <t>Condicionador dental, tipo: ácido fosfórico, concentração: 37 % + clorexidina 2%, aspecto físico: gel Unidade: Seringa 2,50 ML</t>
  </si>
  <si>
    <t>Seringa 2,5ml</t>
  </si>
  <si>
    <t>DENTAL PAUFERRENSE LTDA</t>
  </si>
  <si>
    <t>ITEM 106</t>
  </si>
  <si>
    <t xml:space="preserve">Resina composta, tipo: fotopolimerizável, tamanho partículas: nanoparticuladas, aspecto físico: pastosa, cor A1D Unidade: Seringa 4,00 G </t>
  </si>
  <si>
    <t>ODONTO TCHE - COMERCIO DE PRODUTOS E EQUIPAMENTOS ODONTOLOGICOS LTDA</t>
  </si>
  <si>
    <t>ITEM 107</t>
  </si>
  <si>
    <t>Resina composta, tipo: fotopolimerizável, tamanho partículas: nanoparticuladas, aspecto físico: pastosa, cor A1E Unidade: Seringa 4,00 G</t>
  </si>
  <si>
    <t>ITEM 108</t>
  </si>
  <si>
    <t>Resina composta, tipo: fotopolimerizável, tamanho partículas: nanoparticuladas, aspecto físico: pastosa, cor A2D Unidade: Seringa 4,00 G</t>
  </si>
  <si>
    <t>ITEM 109</t>
  </si>
  <si>
    <t xml:space="preserve">Resina composta, tipo: fotopolimerizável, tamanho partículas: nanoparticuladas, aspecto físico: pastosa, cor A2E Unidade: Seringa 4,00 G </t>
  </si>
  <si>
    <t>ITEM 110</t>
  </si>
  <si>
    <t xml:space="preserve">Resina composta, tipo: fotopolimerizável, tamanho partículas: nanoparticuladas, aspecto físico: pastosa, cor A3D Unidade: Seringa 4,00 G </t>
  </si>
  <si>
    <t>ITEM 111</t>
  </si>
  <si>
    <t>Resina composta, tipo: fotopolimerizável, tamanho partículas: nanoparticuladas, aspecto físico: pastosa, cor A3E Unidade: Seringa 4,00 G</t>
  </si>
  <si>
    <t>ITEM 112</t>
  </si>
  <si>
    <t>Resina composta, tipo: fotopolimerizável, tamanho partículas: nanoparticuladas, aspecto físico: pastosa, cor B2D Unidade: Seringa 4,00 G</t>
  </si>
  <si>
    <t>ITEM 113</t>
  </si>
  <si>
    <t>Resina composta, tipo: fotopolimerizável, tamanho partículas: nanoparticuladas, aspecto físico: pastosa, cor B2E Unidade: Seringa 4,00 G</t>
  </si>
  <si>
    <t>ITEM 114</t>
  </si>
  <si>
    <t xml:space="preserve">Resina composta, tipo: fotopolimerizável, tamanho partículas: nanoparticuladas, aspecto físico: pastosa, cor C2D Unidade: Seringa 4,00 G </t>
  </si>
  <si>
    <t>ITEM 115</t>
  </si>
  <si>
    <t xml:space="preserve">Resina composta, tipo: fotopolimerizável, tamanho partículas: nanoparticuladas, aspecto físico: pastosa, cor C2E Unidade: Seringa 4,00 G </t>
  </si>
  <si>
    <t>ITEM 116</t>
  </si>
  <si>
    <t xml:space="preserve">Resina composta, tipo: fotopolimerizável, tamanho partículas: nanoparticuladas, aspecto físico: pastosa, cor WE Unidade: Seringa 4,00 G </t>
  </si>
  <si>
    <t>ITEM 117</t>
  </si>
  <si>
    <t>ITEM 118</t>
  </si>
  <si>
    <t>ITEM 119</t>
  </si>
  <si>
    <t>ITEM 120</t>
  </si>
  <si>
    <t>ITEM 121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</si>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</sst>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\ #,##0.00;[Red]\-[$R$-416]\ #,##0.00"/>
    <numFmt numFmtId="165" formatCode="_-&quot;R$ &quot;* #,##0.00_-;&quot;-R$ &quot;* #,##0.00_-;_-&quot;R$ &quot;* \-??_-;_-@_-"/>
  </numFmts>
  <fonts count="17" x14ac:knownFonts="1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2">
    <xf numFmtId="0" fontId="0" fillId="0" borderId="0" xfId="0"/>
    <xf numFmtId="0" fontId="11" fillId="9" borderId="2" xfId="0" applyFont="1" applyFill="1" applyBorder="1" applyAlignment="1">
      <alignment horizontal="center" wrapText="1"/>
    </xf>
    <xf numFmtId="0" fontId="11" fillId="9" borderId="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10" borderId="2" xfId="0" applyFont="1" applyFill="1" applyBorder="1" applyAlignment="1" applyProtection="1">
      <alignment wrapText="1"/>
    </xf>
    <xf numFmtId="0" fontId="10" fillId="10" borderId="6" xfId="0" applyFont="1" applyFill="1" applyBorder="1" applyAlignment="1" applyProtection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164" fontId="10" fillId="0" borderId="0" xfId="0" applyNumberFormat="1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164" fontId="12" fillId="10" borderId="2" xfId="0" applyNumberFormat="1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4" fontId="10" fillId="10" borderId="2" xfId="0" applyNumberFormat="1" applyFont="1" applyFill="1" applyBorder="1" applyAlignment="1">
      <alignment vertical="center" wrapText="1"/>
    </xf>
    <xf numFmtId="164" fontId="10" fillId="10" borderId="2" xfId="1" applyNumberFormat="1" applyFont="1" applyFill="1" applyBorder="1" applyAlignment="1" applyProtection="1">
      <alignment vertical="center" wrapText="1"/>
    </xf>
    <xf numFmtId="0" fontId="10" fillId="10" borderId="4" xfId="0" applyFont="1" applyFill="1" applyBorder="1" applyAlignment="1">
      <alignment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164" fontId="11" fillId="9" borderId="2" xfId="0" applyNumberFormat="1" applyFont="1" applyFill="1" applyBorder="1" applyAlignment="1">
      <alignment wrapText="1"/>
    </xf>
  </cellXfs>
  <cellStyles count="21">
    <cellStyle name="Accent 1 1" xfId="2" xr:uid="{00000000-0005-0000-0000-000006000000}"/>
    <cellStyle name="Accent 2 1" xfId="3" xr:uid="{00000000-0005-0000-0000-000007000000}"/>
    <cellStyle name="Accent 3 1" xfId="4" xr:uid="{00000000-0005-0000-0000-000008000000}"/>
    <cellStyle name="Accent 4" xfId="5" xr:uid="{00000000-0005-0000-0000-000009000000}"/>
    <cellStyle name="Bad 1" xfId="6" xr:uid="{00000000-0005-0000-0000-00000A000000}"/>
    <cellStyle name="Error 1" xfId="7" xr:uid="{00000000-0005-0000-0000-00000B000000}"/>
    <cellStyle name="Footnote 1" xfId="8" xr:uid="{00000000-0005-0000-0000-00000C000000}"/>
    <cellStyle name="Good 1" xfId="9" xr:uid="{00000000-0005-0000-0000-00000D000000}"/>
    <cellStyle name="Heading 1 1" xfId="10" xr:uid="{00000000-0005-0000-0000-00000E000000}"/>
    <cellStyle name="Heading 2 1" xfId="11" xr:uid="{00000000-0005-0000-0000-00000F000000}"/>
    <cellStyle name="Heading 3" xfId="12" xr:uid="{00000000-0005-0000-0000-000010000000}"/>
    <cellStyle name="Moeda" xfId="1" builtinId="4"/>
    <cellStyle name="Neutral 1" xfId="13" xr:uid="{00000000-0005-0000-0000-000011000000}"/>
    <cellStyle name="Normal" xfId="0" builtinId="0"/>
    <cellStyle name="Note 1" xfId="14" xr:uid="{00000000-0005-0000-0000-000012000000}"/>
    <cellStyle name="Resultado" xfId="15" xr:uid="{00000000-0005-0000-0000-000013000000}"/>
    <cellStyle name="Resultado2" xfId="16" xr:uid="{00000000-0005-0000-0000-000014000000}"/>
    <cellStyle name="Status 1" xfId="17" xr:uid="{00000000-0005-0000-0000-000015000000}"/>
    <cellStyle name="Text 1" xfId="18" xr:uid="{00000000-0005-0000-0000-000016000000}"/>
    <cellStyle name="Título1" xfId="19" xr:uid="{00000000-0005-0000-0000-000017000000}"/>
    <cellStyle name="Warning 1" xfId="20" xr:uid="{00000000-0005-0000-0000-000018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2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worksheet" Target="worksheets/sheet116.xml"/><Relationship Id="rId124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12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4399560</xdr:colOff>
      <xdr:row>0</xdr:row>
      <xdr:rowOff>0</xdr:rowOff>
    </xdr:from>
    <xdr:to>
      <xdr:col>1</xdr:col>
      <xdr:colOff>5016600</xdr:colOff>
      <xdr:row>3</xdr:row>
      <xdr:rowOff>132840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79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43240" y="0"/>
          <a:ext cx="617040" cy="618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2"/>
  <sheetViews>
    <sheetView view="pageBreakPreview" topLeftCell="C1" zoomScaleNormal="100" workbookViewId="0">
      <selection activeCell="G7" sqref="G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10</v>
      </c>
      <c r="C3" s="10" t="s">
        <v>11</v>
      </c>
      <c r="D3" s="9">
        <v>10</v>
      </c>
      <c r="E3" s="8">
        <f>IF(C20&lt;=25%,D20,MIN(E20:F20))</f>
        <v>2.52</v>
      </c>
      <c r="F3" s="8">
        <f>MIN(H3:H17)</f>
        <v>2</v>
      </c>
      <c r="G3" s="19" t="s">
        <v>12</v>
      </c>
      <c r="H3" s="20">
        <v>2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13</v>
      </c>
      <c r="H4" s="20">
        <v>2.2000000000000002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14</v>
      </c>
      <c r="H5" s="20">
        <v>2.9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15</v>
      </c>
      <c r="H6" s="20">
        <v>2.99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0.49600907249767184</v>
      </c>
      <c r="B20" s="32">
        <f>COUNT(H3:H17)</f>
        <v>4</v>
      </c>
      <c r="C20" s="33">
        <f>IF(B20&lt;2,"N/A",(A20/D20))</f>
        <v>0.19682899702288564</v>
      </c>
      <c r="D20" s="34">
        <f>ROUND(AVERAGE(H3:H17),2)</f>
        <v>2.52</v>
      </c>
      <c r="E20" s="35" t="str">
        <f>IFERROR(ROUND(IF(B20&lt;2,"N/A",(IF(C20&lt;=25%,"N/A",AVERAGE(I3:I17)))),2),"N/A")</f>
        <v>N/A</v>
      </c>
      <c r="F20" s="35">
        <f>ROUND(MEDIAN(H3:H17),2)</f>
        <v>2.5499999999999998</v>
      </c>
      <c r="G20" s="36" t="str">
        <f>INDEX(G3:G17,MATCH(H20,H3:H17,0))</f>
        <v>ALTAJAN COMERCIO DE PRODUTOS DE CONSUMO EIRELI</v>
      </c>
      <c r="H20" s="37">
        <f>MIN(H3:H17)</f>
        <v>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2.52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25.2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MJ32"/>
  <sheetViews>
    <sheetView view="pageBreakPreview" zoomScaleNormal="100" workbookViewId="0">
      <selection activeCell="G3" sqref="G3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94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95</v>
      </c>
      <c r="C3" s="10" t="s">
        <v>89</v>
      </c>
      <c r="D3" s="9">
        <v>10</v>
      </c>
      <c r="E3" s="8">
        <f>IF(C20&lt;=25%,D20,MIN(E20:F20))</f>
        <v>5.14</v>
      </c>
      <c r="F3" s="8">
        <f>MIN(H3:H17)</f>
        <v>4.0999999999999996</v>
      </c>
      <c r="G3" s="19" t="s">
        <v>96</v>
      </c>
      <c r="H3" s="20">
        <v>4.0999999999999996</v>
      </c>
      <c r="I3" s="21">
        <f t="shared" ref="I3:I17" si="0">IF(H3="","",(IF($C$20&lt;25%,"N/A",IF(H3&lt;=($D$20+$A$20),H3,"Descartado"))))</f>
        <v>4.0999999999999996</v>
      </c>
    </row>
    <row r="4" spans="1:9" x14ac:dyDescent="0.2">
      <c r="A4" s="12"/>
      <c r="B4" s="11"/>
      <c r="C4" s="10"/>
      <c r="D4" s="9"/>
      <c r="E4" s="8"/>
      <c r="F4" s="8"/>
      <c r="G4" s="19" t="s">
        <v>90</v>
      </c>
      <c r="H4" s="20">
        <v>4.3099999999999996</v>
      </c>
      <c r="I4" s="21">
        <f t="shared" si="0"/>
        <v>4.3099999999999996</v>
      </c>
    </row>
    <row r="5" spans="1:9" x14ac:dyDescent="0.2">
      <c r="A5" s="12"/>
      <c r="B5" s="11"/>
      <c r="C5" s="10"/>
      <c r="D5" s="9"/>
      <c r="E5" s="8"/>
      <c r="F5" s="8"/>
      <c r="G5" s="19" t="s">
        <v>97</v>
      </c>
      <c r="H5" s="20">
        <v>7.02</v>
      </c>
      <c r="I5" s="21">
        <f t="shared" si="0"/>
        <v>7.02</v>
      </c>
    </row>
    <row r="6" spans="1:9" x14ac:dyDescent="0.2">
      <c r="A6" s="12"/>
      <c r="B6" s="11"/>
      <c r="C6" s="10"/>
      <c r="D6" s="9"/>
      <c r="E6" s="8"/>
      <c r="F6" s="8"/>
      <c r="G6" s="19" t="s">
        <v>86</v>
      </c>
      <c r="H6" s="20">
        <v>11.79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3.5795018275359682</v>
      </c>
      <c r="B20" s="32">
        <f>COUNT(H3:H17)</f>
        <v>4</v>
      </c>
      <c r="C20" s="33">
        <f>IF(B20&lt;2,"N/A",(A20/D20))</f>
        <v>0.52562435059265322</v>
      </c>
      <c r="D20" s="34">
        <f>ROUND(AVERAGE(H3:H17),2)</f>
        <v>6.81</v>
      </c>
      <c r="E20" s="35">
        <f>IFERROR(ROUND(IF(B20&lt;2,"N/A",(IF(C20&lt;=25%,"N/A",AVERAGE(I3:I17)))),2),"N/A")</f>
        <v>5.14</v>
      </c>
      <c r="F20" s="35">
        <f>ROUND(MEDIAN(H3:H17),2)</f>
        <v>5.67</v>
      </c>
      <c r="G20" s="36" t="str">
        <f>INDEX(G3:G17,MATCH(H20,H3:H17,0))</f>
        <v>NEO MED MATERIAIS HOSPITALARES EIRELI</v>
      </c>
      <c r="H20" s="37">
        <f>MIN(H3:H17)</f>
        <v>4.0999999999999996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5.14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51.4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sheetPr>
    <pageSetUpPr fitToPage="1"/>
  </sheetPr>
  <dimension ref="A1:AMJ32"/>
  <sheetViews>
    <sheetView view="pageBreakPreview" zoomScaleNormal="100" workbookViewId="0">
      <selection activeCell="G10" sqref="G10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500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501</v>
      </c>
      <c r="C3" s="10" t="s">
        <v>100</v>
      </c>
      <c r="D3" s="9">
        <v>360</v>
      </c>
      <c r="E3" s="8">
        <f>IF(C20&lt;=25%,D20,MIN(E20:F20))</f>
        <v>2.56</v>
      </c>
      <c r="F3" s="8">
        <f>MIN(H3:H17)</f>
        <v>1.32</v>
      </c>
      <c r="G3" s="19" t="s">
        <v>502</v>
      </c>
      <c r="H3" s="20">
        <v>1.32</v>
      </c>
      <c r="I3" s="21">
        <f t="shared" ref="I3:I17" si="0">IF(H3="","",(IF($C$20&lt;25%,"N/A",IF(H3&lt;=($D$20+$A$20),H3,"Descartado"))))</f>
        <v>1.32</v>
      </c>
    </row>
    <row r="4" spans="1:9" x14ac:dyDescent="0.2">
      <c r="A4" s="12"/>
      <c r="B4" s="11"/>
      <c r="C4" s="10"/>
      <c r="D4" s="9"/>
      <c r="E4" s="8"/>
      <c r="F4" s="8"/>
      <c r="G4" s="19" t="s">
        <v>503</v>
      </c>
      <c r="H4" s="20">
        <v>1.49</v>
      </c>
      <c r="I4" s="21">
        <f t="shared" si="0"/>
        <v>1.49</v>
      </c>
    </row>
    <row r="5" spans="1:9" x14ac:dyDescent="0.2">
      <c r="A5" s="12"/>
      <c r="B5" s="11"/>
      <c r="C5" s="10"/>
      <c r="D5" s="9"/>
      <c r="E5" s="8"/>
      <c r="F5" s="8"/>
      <c r="G5" s="19" t="s">
        <v>504</v>
      </c>
      <c r="H5" s="20">
        <v>1.96</v>
      </c>
      <c r="I5" s="21">
        <f t="shared" si="0"/>
        <v>1.96</v>
      </c>
    </row>
    <row r="6" spans="1:9" x14ac:dyDescent="0.2">
      <c r="A6" s="12"/>
      <c r="B6" s="11"/>
      <c r="C6" s="10"/>
      <c r="D6" s="9"/>
      <c r="E6" s="8"/>
      <c r="F6" s="8"/>
      <c r="G6" s="19" t="s">
        <v>200</v>
      </c>
      <c r="H6" s="20">
        <v>2.56</v>
      </c>
      <c r="I6" s="21">
        <f t="shared" si="0"/>
        <v>2.56</v>
      </c>
    </row>
    <row r="7" spans="1:9" x14ac:dyDescent="0.2">
      <c r="A7" s="12"/>
      <c r="B7" s="11"/>
      <c r="C7" s="10"/>
      <c r="D7" s="9"/>
      <c r="E7" s="8"/>
      <c r="F7" s="8"/>
      <c r="G7" s="19" t="s">
        <v>505</v>
      </c>
      <c r="H7" s="20">
        <v>3.99</v>
      </c>
      <c r="I7" s="21">
        <f t="shared" si="0"/>
        <v>3.99</v>
      </c>
    </row>
    <row r="8" spans="1:9" x14ac:dyDescent="0.2">
      <c r="A8" s="12"/>
      <c r="B8" s="11"/>
      <c r="C8" s="10"/>
      <c r="D8" s="9"/>
      <c r="E8" s="8"/>
      <c r="F8" s="8"/>
      <c r="G8" s="19" t="s">
        <v>506</v>
      </c>
      <c r="H8" s="20">
        <v>4.9776999999999996</v>
      </c>
      <c r="I8" s="21">
        <f t="shared" si="0"/>
        <v>4.9776999999999996</v>
      </c>
    </row>
    <row r="9" spans="1:9" x14ac:dyDescent="0.2">
      <c r="A9" s="12"/>
      <c r="B9" s="11"/>
      <c r="C9" s="10"/>
      <c r="D9" s="9"/>
      <c r="E9" s="8"/>
      <c r="F9" s="8"/>
      <c r="G9" s="19" t="s">
        <v>507</v>
      </c>
      <c r="H9" s="20">
        <v>17.62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5.7904426751986682</v>
      </c>
      <c r="B20" s="32">
        <f>COUNT(H3:H17)</f>
        <v>7</v>
      </c>
      <c r="C20" s="33">
        <f>IF(B20&lt;2,"N/A",(A20/D20))</f>
        <v>1.1939057062265297</v>
      </c>
      <c r="D20" s="34">
        <f>ROUND(AVERAGE(H3:H17),2)</f>
        <v>4.8499999999999996</v>
      </c>
      <c r="E20" s="35">
        <f>IFERROR(ROUND(IF(B20&lt;2,"N/A",(IF(C20&lt;=25%,"N/A",AVERAGE(I3:I17)))),2),"N/A")</f>
        <v>2.72</v>
      </c>
      <c r="F20" s="35">
        <f>ROUND(MEDIAN(H3:H17),2)</f>
        <v>2.56</v>
      </c>
      <c r="G20" s="36" t="str">
        <f>INDEX(G3:G17,MATCH(H20,H3:H17,0))</f>
        <v>HYPER EPI EQUIPAMENTOS SEGURANCA EIRELI</v>
      </c>
      <c r="H20" s="37">
        <f>MIN(H3:H17)</f>
        <v>1.32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2.56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921.6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300-000000000000}">
  <sheetPr>
    <pageSetUpPr fitToPage="1"/>
  </sheetPr>
  <dimension ref="A1:AMJ32"/>
  <sheetViews>
    <sheetView view="pageBreakPreview" zoomScaleNormal="100" workbookViewId="0">
      <selection activeCell="G10" sqref="G10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508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509</v>
      </c>
      <c r="C3" s="10" t="s">
        <v>100</v>
      </c>
      <c r="D3" s="9">
        <v>14</v>
      </c>
      <c r="E3" s="8">
        <f>IF(C20&lt;=25%,D20,MIN(E20:F20))</f>
        <v>10</v>
      </c>
      <c r="F3" s="8">
        <f>MIN(H3:H17)</f>
        <v>6</v>
      </c>
      <c r="G3" s="19" t="s">
        <v>510</v>
      </c>
      <c r="H3" s="20">
        <v>6</v>
      </c>
      <c r="I3" s="21">
        <f t="shared" ref="I3:I17" si="0">IF(H3="","",(IF($C$20&lt;25%,"N/A",IF(H3&lt;=($D$20+$A$20),H3,"Descartado"))))</f>
        <v>6</v>
      </c>
    </row>
    <row r="4" spans="1:9" x14ac:dyDescent="0.2">
      <c r="A4" s="12"/>
      <c r="B4" s="11"/>
      <c r="C4" s="10"/>
      <c r="D4" s="9"/>
      <c r="E4" s="8"/>
      <c r="F4" s="8"/>
      <c r="G4" s="19" t="s">
        <v>511</v>
      </c>
      <c r="H4" s="20">
        <v>6.2</v>
      </c>
      <c r="I4" s="21">
        <f t="shared" si="0"/>
        <v>6.2</v>
      </c>
    </row>
    <row r="5" spans="1:9" x14ac:dyDescent="0.2">
      <c r="A5" s="12"/>
      <c r="B5" s="11"/>
      <c r="C5" s="10"/>
      <c r="D5" s="9"/>
      <c r="E5" s="8"/>
      <c r="F5" s="8"/>
      <c r="G5" s="19" t="s">
        <v>491</v>
      </c>
      <c r="H5" s="20">
        <v>7</v>
      </c>
      <c r="I5" s="21">
        <f t="shared" si="0"/>
        <v>7</v>
      </c>
    </row>
    <row r="6" spans="1:9" x14ac:dyDescent="0.2">
      <c r="A6" s="12"/>
      <c r="B6" s="11"/>
      <c r="C6" s="10"/>
      <c r="D6" s="9"/>
      <c r="E6" s="8"/>
      <c r="F6" s="8"/>
      <c r="G6" s="19" t="s">
        <v>512</v>
      </c>
      <c r="H6" s="20">
        <v>10</v>
      </c>
      <c r="I6" s="21">
        <f t="shared" si="0"/>
        <v>10</v>
      </c>
    </row>
    <row r="7" spans="1:9" x14ac:dyDescent="0.2">
      <c r="A7" s="12"/>
      <c r="B7" s="11"/>
      <c r="C7" s="10"/>
      <c r="D7" s="9"/>
      <c r="E7" s="8"/>
      <c r="F7" s="8"/>
      <c r="G7" s="19" t="s">
        <v>513</v>
      </c>
      <c r="H7" s="20">
        <v>14.76</v>
      </c>
      <c r="I7" s="21">
        <f t="shared" si="0"/>
        <v>14.76</v>
      </c>
    </row>
    <row r="8" spans="1:9" x14ac:dyDescent="0.2">
      <c r="A8" s="12"/>
      <c r="B8" s="11"/>
      <c r="C8" s="10"/>
      <c r="D8" s="9"/>
      <c r="E8" s="8"/>
      <c r="F8" s="8"/>
      <c r="G8" s="19" t="s">
        <v>514</v>
      </c>
      <c r="H8" s="20">
        <v>22.4</v>
      </c>
      <c r="I8" s="21">
        <f t="shared" si="0"/>
        <v>22.4</v>
      </c>
    </row>
    <row r="9" spans="1:9" x14ac:dyDescent="0.2">
      <c r="A9" s="12"/>
      <c r="B9" s="11"/>
      <c r="C9" s="10"/>
      <c r="D9" s="9"/>
      <c r="E9" s="8"/>
      <c r="F9" s="8"/>
      <c r="G9" s="19" t="s">
        <v>515</v>
      </c>
      <c r="H9" s="20">
        <v>33.28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10.265734033087709</v>
      </c>
      <c r="B20" s="32">
        <f>COUNT(H3:H17)</f>
        <v>7</v>
      </c>
      <c r="C20" s="33">
        <f>IF(B20&lt;2,"N/A",(A20/D20))</f>
        <v>0.72141490042780809</v>
      </c>
      <c r="D20" s="34">
        <f>ROUND(AVERAGE(H3:H17),2)</f>
        <v>14.23</v>
      </c>
      <c r="E20" s="35">
        <f>IFERROR(ROUND(IF(B20&lt;2,"N/A",(IF(C20&lt;=25%,"N/A",AVERAGE(I3:I17)))),2),"N/A")</f>
        <v>11.06</v>
      </c>
      <c r="F20" s="35">
        <f>ROUND(MEDIAN(H3:H17),2)</f>
        <v>10</v>
      </c>
      <c r="G20" s="36" t="str">
        <f>INDEX(G3:G17,MATCH(H20,H3:H17,0))</f>
        <v>INOVA COMERCIAL E CONSULTORIA EIRELI</v>
      </c>
      <c r="H20" s="37">
        <f>MIN(H3:H17)</f>
        <v>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10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140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400-000000000000}">
  <sheetPr>
    <pageSetUpPr fitToPage="1"/>
  </sheetPr>
  <dimension ref="A1:AMJ32"/>
  <sheetViews>
    <sheetView view="pageBreakPreview" zoomScaleNormal="100" workbookViewId="0">
      <selection activeCell="G10" sqref="G10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516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517</v>
      </c>
      <c r="C3" s="10" t="s">
        <v>100</v>
      </c>
      <c r="D3" s="9">
        <v>3600</v>
      </c>
      <c r="E3" s="8">
        <f>IF(C20&lt;=25%,D20,MIN(E20:F20))</f>
        <v>4.83</v>
      </c>
      <c r="F3" s="8">
        <f>MIN(H3:H17)</f>
        <v>4</v>
      </c>
      <c r="G3" s="19" t="s">
        <v>518</v>
      </c>
      <c r="H3" s="20">
        <v>4</v>
      </c>
      <c r="I3" s="21">
        <f t="shared" ref="I3:I17" si="0">IF(H3="","",(IF($C$20&lt;25%,"N/A",IF(H3&lt;=($D$20+$A$20),H3,"Descartado"))))</f>
        <v>4</v>
      </c>
    </row>
    <row r="4" spans="1:9" x14ac:dyDescent="0.2">
      <c r="A4" s="12"/>
      <c r="B4" s="11"/>
      <c r="C4" s="10"/>
      <c r="D4" s="9"/>
      <c r="E4" s="8"/>
      <c r="F4" s="8"/>
      <c r="G4" s="19" t="s">
        <v>519</v>
      </c>
      <c r="H4" s="20">
        <v>4.21</v>
      </c>
      <c r="I4" s="21">
        <f t="shared" si="0"/>
        <v>4.21</v>
      </c>
    </row>
    <row r="5" spans="1:9" x14ac:dyDescent="0.2">
      <c r="A5" s="12"/>
      <c r="B5" s="11"/>
      <c r="C5" s="10"/>
      <c r="D5" s="9"/>
      <c r="E5" s="8"/>
      <c r="F5" s="8"/>
      <c r="G5" s="19" t="s">
        <v>520</v>
      </c>
      <c r="H5" s="20">
        <v>4.7</v>
      </c>
      <c r="I5" s="21">
        <f t="shared" si="0"/>
        <v>4.7</v>
      </c>
    </row>
    <row r="6" spans="1:9" x14ac:dyDescent="0.2">
      <c r="A6" s="12"/>
      <c r="B6" s="11"/>
      <c r="C6" s="10"/>
      <c r="D6" s="9"/>
      <c r="E6" s="8"/>
      <c r="F6" s="8"/>
      <c r="G6" s="19" t="s">
        <v>521</v>
      </c>
      <c r="H6" s="20">
        <v>4.83</v>
      </c>
      <c r="I6" s="21">
        <f t="shared" si="0"/>
        <v>4.83</v>
      </c>
    </row>
    <row r="7" spans="1:9" x14ac:dyDescent="0.2">
      <c r="A7" s="12"/>
      <c r="B7" s="11"/>
      <c r="C7" s="10"/>
      <c r="D7" s="9"/>
      <c r="E7" s="8"/>
      <c r="F7" s="8"/>
      <c r="G7" s="19" t="s">
        <v>522</v>
      </c>
      <c r="H7" s="20">
        <v>5.8</v>
      </c>
      <c r="I7" s="21">
        <f t="shared" si="0"/>
        <v>5.8</v>
      </c>
    </row>
    <row r="8" spans="1:9" x14ac:dyDescent="0.2">
      <c r="A8" s="12"/>
      <c r="B8" s="11"/>
      <c r="C8" s="10"/>
      <c r="D8" s="9"/>
      <c r="E8" s="8"/>
      <c r="F8" s="8"/>
      <c r="G8" s="19" t="s">
        <v>523</v>
      </c>
      <c r="H8" s="20">
        <v>6.9</v>
      </c>
      <c r="I8" s="21">
        <f t="shared" si="0"/>
        <v>6.9</v>
      </c>
    </row>
    <row r="9" spans="1:9" x14ac:dyDescent="0.2">
      <c r="A9" s="12"/>
      <c r="B9" s="11"/>
      <c r="C9" s="10"/>
      <c r="D9" s="9"/>
      <c r="E9" s="8"/>
      <c r="F9" s="8"/>
      <c r="G9" s="19" t="s">
        <v>524</v>
      </c>
      <c r="H9" s="20">
        <v>37.4998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12.296514775527328</v>
      </c>
      <c r="B20" s="32">
        <f>COUNT(H3:H17)</f>
        <v>7</v>
      </c>
      <c r="C20" s="33">
        <f>IF(B20&lt;2,"N/A",(A20/D20))</f>
        <v>1.2663763929482315</v>
      </c>
      <c r="D20" s="34">
        <f>ROUND(AVERAGE(H3:H17),2)</f>
        <v>9.7100000000000009</v>
      </c>
      <c r="E20" s="35">
        <f>IFERROR(ROUND(IF(B20&lt;2,"N/A",(IF(C20&lt;=25%,"N/A",AVERAGE(I3:I17)))),2),"N/A")</f>
        <v>5.07</v>
      </c>
      <c r="F20" s="35">
        <f>ROUND(MEDIAN(H3:H17),2)</f>
        <v>4.83</v>
      </c>
      <c r="G20" s="36" t="str">
        <f>INDEX(G3:G17,MATCH(H20,H3:H17,0))</f>
        <v>MEDICENTRO COMERCIO DE MEDICAMENTOS – EIRELI</v>
      </c>
      <c r="H20" s="37">
        <f>MIN(H3:H17)</f>
        <v>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4.83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17388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500-000000000000}">
  <sheetPr>
    <pageSetUpPr fitToPage="1"/>
  </sheetPr>
  <dimension ref="A1:AMJ32"/>
  <sheetViews>
    <sheetView view="pageBreakPreview" zoomScaleNormal="100" workbookViewId="0">
      <selection activeCell="G9" sqref="G9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525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526</v>
      </c>
      <c r="C3" s="9" t="s">
        <v>291</v>
      </c>
      <c r="D3" s="9">
        <v>100</v>
      </c>
      <c r="E3" s="8">
        <f>IF(C20&lt;=25%,D20,MIN(E20:F20))</f>
        <v>1.64</v>
      </c>
      <c r="F3" s="8">
        <f>MIN(H3:H17)</f>
        <v>1.43</v>
      </c>
      <c r="G3" s="19" t="s">
        <v>527</v>
      </c>
      <c r="H3" s="20">
        <v>1.43</v>
      </c>
      <c r="I3" s="21">
        <f t="shared" ref="I3:I17" si="0">IF(H3="","",(IF($C$20&lt;25%,"N/A",IF(H3&lt;=($D$20+$A$20),H3,"Descartado"))))</f>
        <v>1.43</v>
      </c>
    </row>
    <row r="4" spans="1:9" x14ac:dyDescent="0.2">
      <c r="A4" s="12"/>
      <c r="B4" s="11"/>
      <c r="C4" s="9"/>
      <c r="D4" s="9"/>
      <c r="E4" s="8"/>
      <c r="F4" s="8"/>
      <c r="G4" s="19" t="s">
        <v>311</v>
      </c>
      <c r="H4" s="20">
        <v>1.51</v>
      </c>
      <c r="I4" s="21">
        <f t="shared" si="0"/>
        <v>1.51</v>
      </c>
    </row>
    <row r="5" spans="1:9" x14ac:dyDescent="0.2">
      <c r="A5" s="12"/>
      <c r="B5" s="11"/>
      <c r="C5" s="9"/>
      <c r="D5" s="9"/>
      <c r="E5" s="8"/>
      <c r="F5" s="8"/>
      <c r="G5" s="19" t="s">
        <v>528</v>
      </c>
      <c r="H5" s="20">
        <v>1.8</v>
      </c>
      <c r="I5" s="21">
        <f t="shared" si="0"/>
        <v>1.8</v>
      </c>
    </row>
    <row r="6" spans="1:9" x14ac:dyDescent="0.2">
      <c r="A6" s="12"/>
      <c r="B6" s="11"/>
      <c r="C6" s="9"/>
      <c r="D6" s="9"/>
      <c r="E6" s="8"/>
      <c r="F6" s="8"/>
      <c r="G6" s="19" t="s">
        <v>529</v>
      </c>
      <c r="H6" s="20">
        <v>1.8</v>
      </c>
      <c r="I6" s="21">
        <f t="shared" si="0"/>
        <v>1.8</v>
      </c>
    </row>
    <row r="7" spans="1:9" x14ac:dyDescent="0.2">
      <c r="A7" s="12"/>
      <c r="B7" s="11"/>
      <c r="C7" s="9"/>
      <c r="D7" s="9"/>
      <c r="E7" s="8"/>
      <c r="F7" s="8"/>
      <c r="G7" s="19" t="s">
        <v>530</v>
      </c>
      <c r="H7" s="20">
        <v>67.900000000000006</v>
      </c>
      <c r="I7" s="21" t="str">
        <f t="shared" si="0"/>
        <v>Descartado</v>
      </c>
    </row>
    <row r="8" spans="1:9" x14ac:dyDescent="0.2">
      <c r="A8" s="12"/>
      <c r="B8" s="11"/>
      <c r="C8" s="9"/>
      <c r="D8" s="9"/>
      <c r="E8" s="8"/>
      <c r="F8" s="8"/>
      <c r="G8" s="19" t="s">
        <v>267</v>
      </c>
      <c r="H8" s="20">
        <v>72.5</v>
      </c>
      <c r="I8" s="21" t="str">
        <f t="shared" si="0"/>
        <v>Descartado</v>
      </c>
    </row>
    <row r="9" spans="1:9" x14ac:dyDescent="0.2">
      <c r="A9" s="12"/>
      <c r="B9" s="11"/>
      <c r="C9" s="9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9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9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9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9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9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9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9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9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35.436998744250332</v>
      </c>
      <c r="B20" s="32">
        <f>COUNT(H3:H17)</f>
        <v>6</v>
      </c>
      <c r="C20" s="33">
        <f>IF(B20&lt;2,"N/A",(A20/D20))</f>
        <v>1.4469987237341908</v>
      </c>
      <c r="D20" s="34">
        <f>ROUND(AVERAGE(H3:H17),2)</f>
        <v>24.49</v>
      </c>
      <c r="E20" s="35">
        <f>IFERROR(ROUND(IF(B20&lt;2,"N/A",(IF(C20&lt;=25%,"N/A",AVERAGE(I3:I17)))),2),"N/A")</f>
        <v>1.64</v>
      </c>
      <c r="F20" s="35">
        <f>ROUND(MEDIAN(H3:H17),2)</f>
        <v>1.8</v>
      </c>
      <c r="G20" s="36" t="str">
        <f>INDEX(G3:G17,MATCH(H20,H3:H17,0))</f>
        <v>MEDICAL CENTER DISTRIBUIDORA DE MEDICAMENTOS LTDA</v>
      </c>
      <c r="H20" s="37">
        <f>MIN(H3:H17)</f>
        <v>1.43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1.64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164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600-000000000000}">
  <sheetPr>
    <pageSetUpPr fitToPage="1"/>
  </sheetPr>
  <dimension ref="A1:AMJ32"/>
  <sheetViews>
    <sheetView view="pageBreakPreview" zoomScaleNormal="100" workbookViewId="0">
      <selection activeCell="G9" sqref="G9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531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532</v>
      </c>
      <c r="C3" s="10" t="s">
        <v>291</v>
      </c>
      <c r="D3" s="9">
        <v>100</v>
      </c>
      <c r="E3" s="8">
        <f>IF(C20&lt;=25%,D20,MIN(E20:F20))</f>
        <v>1.65</v>
      </c>
      <c r="F3" s="8">
        <f>MIN(H3:H17)</f>
        <v>1.54</v>
      </c>
      <c r="G3" s="19" t="s">
        <v>267</v>
      </c>
      <c r="H3" s="20">
        <v>1.54</v>
      </c>
      <c r="I3" s="21">
        <f t="shared" ref="I3:I17" si="0">IF(H3="","",(IF($C$20&lt;25%,"N/A",IF(H3&lt;=($D$20+$A$20),H3,"Descartado"))))</f>
        <v>1.54</v>
      </c>
    </row>
    <row r="4" spans="1:9" x14ac:dyDescent="0.2">
      <c r="A4" s="12"/>
      <c r="B4" s="11"/>
      <c r="C4" s="10"/>
      <c r="D4" s="9"/>
      <c r="E4" s="8"/>
      <c r="F4" s="8"/>
      <c r="G4" s="19" t="s">
        <v>528</v>
      </c>
      <c r="H4" s="20">
        <v>1.6</v>
      </c>
      <c r="I4" s="21">
        <f t="shared" si="0"/>
        <v>1.6</v>
      </c>
    </row>
    <row r="5" spans="1:9" x14ac:dyDescent="0.2">
      <c r="A5" s="12"/>
      <c r="B5" s="11"/>
      <c r="C5" s="10"/>
      <c r="D5" s="9"/>
      <c r="E5" s="8"/>
      <c r="F5" s="8"/>
      <c r="G5" s="19" t="s">
        <v>533</v>
      </c>
      <c r="H5" s="20">
        <v>1.62</v>
      </c>
      <c r="I5" s="21">
        <f t="shared" si="0"/>
        <v>1.62</v>
      </c>
    </row>
    <row r="6" spans="1:9" x14ac:dyDescent="0.2">
      <c r="A6" s="12"/>
      <c r="B6" s="11"/>
      <c r="C6" s="10"/>
      <c r="D6" s="9"/>
      <c r="E6" s="8"/>
      <c r="F6" s="8"/>
      <c r="G6" s="19" t="s">
        <v>360</v>
      </c>
      <c r="H6" s="20">
        <v>1.72</v>
      </c>
      <c r="I6" s="21">
        <f t="shared" si="0"/>
        <v>1.72</v>
      </c>
    </row>
    <row r="7" spans="1:9" x14ac:dyDescent="0.2">
      <c r="A7" s="12"/>
      <c r="B7" s="11"/>
      <c r="C7" s="10"/>
      <c r="D7" s="9"/>
      <c r="E7" s="8"/>
      <c r="F7" s="8"/>
      <c r="G7" s="19" t="s">
        <v>311</v>
      </c>
      <c r="H7" s="20">
        <v>1.76</v>
      </c>
      <c r="I7" s="21">
        <f t="shared" si="0"/>
        <v>1.76</v>
      </c>
    </row>
    <row r="8" spans="1:9" x14ac:dyDescent="0.2">
      <c r="A8" s="12"/>
      <c r="B8" s="11"/>
      <c r="C8" s="10"/>
      <c r="D8" s="9"/>
      <c r="E8" s="8"/>
      <c r="F8" s="8"/>
      <c r="G8" s="19" t="s">
        <v>38</v>
      </c>
      <c r="H8" s="20">
        <v>2.9699900000000001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0.54568512900450727</v>
      </c>
      <c r="B20" s="32">
        <f>COUNT(H3:H17)</f>
        <v>6</v>
      </c>
      <c r="C20" s="33">
        <f>IF(B20&lt;2,"N/A",(A20/D20))</f>
        <v>0.291810229414175</v>
      </c>
      <c r="D20" s="34">
        <f>ROUND(AVERAGE(H3:H17),2)</f>
        <v>1.87</v>
      </c>
      <c r="E20" s="35">
        <f>IFERROR(ROUND(IF(B20&lt;2,"N/A",(IF(C20&lt;=25%,"N/A",AVERAGE(I3:I17)))),2),"N/A")</f>
        <v>1.65</v>
      </c>
      <c r="F20" s="35">
        <f>ROUND(MEDIAN(H3:H17),2)</f>
        <v>1.67</v>
      </c>
      <c r="G20" s="36" t="str">
        <f>INDEX(G3:G17,MATCH(H20,H3:H17,0))</f>
        <v>J.PINHEIRO-MATERIAIS MEDICOS E ODONTOLOGICOS LTDA</v>
      </c>
      <c r="H20" s="37">
        <f>MIN(H3:H17)</f>
        <v>1.54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1.65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165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700-000000000000}">
  <sheetPr>
    <pageSetUpPr fitToPage="1"/>
  </sheetPr>
  <dimension ref="A1:AMJ32"/>
  <sheetViews>
    <sheetView view="pageBreakPreview" zoomScaleNormal="100" workbookViewId="0">
      <selection activeCell="G12" sqref="G12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534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535</v>
      </c>
      <c r="C3" s="10" t="s">
        <v>536</v>
      </c>
      <c r="D3" s="9">
        <v>6</v>
      </c>
      <c r="E3" s="8">
        <f>IF(C20&lt;=25%,D20,MIN(E20:F20))</f>
        <v>38</v>
      </c>
      <c r="F3" s="8">
        <f>MIN(H3:H17)</f>
        <v>8.3699999999999992</v>
      </c>
      <c r="G3" s="19" t="s">
        <v>357</v>
      </c>
      <c r="H3" s="20">
        <v>8.3699999999999992</v>
      </c>
      <c r="I3" s="21">
        <f t="shared" ref="I3:I17" si="0">IF(H3="","",(IF($C$20&lt;25%,"N/A",IF(H3&lt;=($D$20+$A$20),H3,"Descartado"))))</f>
        <v>8.3699999999999992</v>
      </c>
    </row>
    <row r="4" spans="1:9" x14ac:dyDescent="0.2">
      <c r="A4" s="12"/>
      <c r="B4" s="11"/>
      <c r="C4" s="10"/>
      <c r="D4" s="9"/>
      <c r="E4" s="8"/>
      <c r="F4" s="8"/>
      <c r="G4" s="19" t="s">
        <v>45</v>
      </c>
      <c r="H4" s="20">
        <v>14.9</v>
      </c>
      <c r="I4" s="21">
        <f t="shared" si="0"/>
        <v>14.9</v>
      </c>
    </row>
    <row r="5" spans="1:9" x14ac:dyDescent="0.2">
      <c r="A5" s="12"/>
      <c r="B5" s="11"/>
      <c r="C5" s="10"/>
      <c r="D5" s="9"/>
      <c r="E5" s="8"/>
      <c r="F5" s="8"/>
      <c r="G5" s="19" t="s">
        <v>81</v>
      </c>
      <c r="H5" s="20">
        <v>30</v>
      </c>
      <c r="I5" s="21">
        <f t="shared" si="0"/>
        <v>30</v>
      </c>
    </row>
    <row r="6" spans="1:9" x14ac:dyDescent="0.2">
      <c r="A6" s="12"/>
      <c r="B6" s="11"/>
      <c r="C6" s="10"/>
      <c r="D6" s="9"/>
      <c r="E6" s="8"/>
      <c r="F6" s="8"/>
      <c r="G6" s="19" t="s">
        <v>407</v>
      </c>
      <c r="H6" s="20">
        <v>35.880000000000003</v>
      </c>
      <c r="I6" s="21">
        <f t="shared" si="0"/>
        <v>35.880000000000003</v>
      </c>
    </row>
    <row r="7" spans="1:9" x14ac:dyDescent="0.2">
      <c r="A7" s="12"/>
      <c r="B7" s="11"/>
      <c r="C7" s="10"/>
      <c r="D7" s="9"/>
      <c r="E7" s="8"/>
      <c r="F7" s="8"/>
      <c r="G7" s="19" t="s">
        <v>272</v>
      </c>
      <c r="H7" s="20">
        <v>52.98</v>
      </c>
      <c r="I7" s="21">
        <f t="shared" si="0"/>
        <v>52.98</v>
      </c>
    </row>
    <row r="8" spans="1:9" x14ac:dyDescent="0.2">
      <c r="A8" s="12"/>
      <c r="B8" s="11"/>
      <c r="C8" s="10"/>
      <c r="D8" s="9"/>
      <c r="E8" s="8"/>
      <c r="F8" s="8"/>
      <c r="G8" s="19" t="s">
        <v>537</v>
      </c>
      <c r="H8" s="20">
        <v>61</v>
      </c>
      <c r="I8" s="21">
        <f t="shared" si="0"/>
        <v>61</v>
      </c>
    </row>
    <row r="9" spans="1:9" x14ac:dyDescent="0.2">
      <c r="A9" s="12"/>
      <c r="B9" s="11"/>
      <c r="C9" s="10"/>
      <c r="D9" s="9"/>
      <c r="E9" s="8"/>
      <c r="F9" s="8"/>
      <c r="G9" s="19" t="s">
        <v>538</v>
      </c>
      <c r="H9" s="20">
        <v>169.99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 t="s">
        <v>320</v>
      </c>
      <c r="H10" s="20">
        <v>194.9</v>
      </c>
      <c r="I10" s="21" t="str">
        <f t="shared" si="0"/>
        <v>Descartado</v>
      </c>
    </row>
    <row r="11" spans="1:9" x14ac:dyDescent="0.2">
      <c r="A11" s="12"/>
      <c r="B11" s="11"/>
      <c r="C11" s="10"/>
      <c r="D11" s="9"/>
      <c r="E11" s="8"/>
      <c r="F11" s="8"/>
      <c r="G11" s="19" t="s">
        <v>539</v>
      </c>
      <c r="H11" s="20">
        <v>62.9</v>
      </c>
      <c r="I11" s="21">
        <f t="shared" si="0"/>
        <v>62.9</v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66.724665375290172</v>
      </c>
      <c r="B20" s="32">
        <f>COUNT(H3:H17)</f>
        <v>9</v>
      </c>
      <c r="C20" s="33">
        <f>IF(B20&lt;2,"N/A",(A20/D20))</f>
        <v>0.95184972004693547</v>
      </c>
      <c r="D20" s="34">
        <f>ROUND(AVERAGE(H3:H17),2)</f>
        <v>70.099999999999994</v>
      </c>
      <c r="E20" s="35">
        <f>IFERROR(ROUND(IF(B20&lt;2,"N/A",(IF(C20&lt;=25%,"N/A",AVERAGE(I3:I17)))),2),"N/A")</f>
        <v>38</v>
      </c>
      <c r="F20" s="35">
        <f>ROUND(MEDIAN(H3:H17),2)</f>
        <v>52.98</v>
      </c>
      <c r="G20" s="36" t="str">
        <f>INDEX(G3:G17,MATCH(H20,H3:H17,0))</f>
        <v>BIO LOGICA DISTRIBUIDORA EIRELI</v>
      </c>
      <c r="H20" s="37">
        <f>MIN(H3:H17)</f>
        <v>8.3699999999999992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38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228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800-000000000000}">
  <sheetPr>
    <pageSetUpPr fitToPage="1"/>
  </sheetPr>
  <dimension ref="A1:AMJ32"/>
  <sheetViews>
    <sheetView view="pageBreakPreview" zoomScaleNormal="100" workbookViewId="0">
      <selection activeCell="G9" sqref="G9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540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541</v>
      </c>
      <c r="C3" s="10" t="s">
        <v>542</v>
      </c>
      <c r="D3" s="9">
        <v>6</v>
      </c>
      <c r="E3" s="8">
        <f>IF(C20&lt;=25%,D20,MIN(E20:F20))</f>
        <v>2.0699999999999998</v>
      </c>
      <c r="F3" s="8">
        <f>MIN(H3:H17)</f>
        <v>0.42</v>
      </c>
      <c r="G3" s="19" t="s">
        <v>543</v>
      </c>
      <c r="H3" s="20">
        <v>0.42</v>
      </c>
      <c r="I3" s="21">
        <f t="shared" ref="I3:I17" si="0">IF(H3="","",(IF($C$20&lt;25%,"N/A",IF(H3&lt;=($D$20+$A$20),H3,"Descartado"))))</f>
        <v>0.42</v>
      </c>
    </row>
    <row r="4" spans="1:9" x14ac:dyDescent="0.2">
      <c r="A4" s="12"/>
      <c r="B4" s="11"/>
      <c r="C4" s="10"/>
      <c r="D4" s="9"/>
      <c r="E4" s="8"/>
      <c r="F4" s="8"/>
      <c r="G4" s="19" t="s">
        <v>273</v>
      </c>
      <c r="H4" s="20">
        <v>1.04</v>
      </c>
      <c r="I4" s="21">
        <f t="shared" si="0"/>
        <v>1.04</v>
      </c>
    </row>
    <row r="5" spans="1:9" x14ac:dyDescent="0.2">
      <c r="A5" s="12"/>
      <c r="B5" s="11"/>
      <c r="C5" s="10"/>
      <c r="D5" s="9"/>
      <c r="E5" s="8"/>
      <c r="F5" s="8"/>
      <c r="G5" s="19" t="s">
        <v>360</v>
      </c>
      <c r="H5" s="20">
        <v>2.91</v>
      </c>
      <c r="I5" s="21">
        <f t="shared" si="0"/>
        <v>2.91</v>
      </c>
    </row>
    <row r="6" spans="1:9" x14ac:dyDescent="0.2">
      <c r="A6" s="12"/>
      <c r="B6" s="11"/>
      <c r="C6" s="10"/>
      <c r="D6" s="9"/>
      <c r="E6" s="8"/>
      <c r="F6" s="8"/>
      <c r="G6" s="19" t="s">
        <v>357</v>
      </c>
      <c r="H6" s="20">
        <v>2.9699</v>
      </c>
      <c r="I6" s="21">
        <f t="shared" si="0"/>
        <v>2.9699</v>
      </c>
    </row>
    <row r="7" spans="1:9" x14ac:dyDescent="0.2">
      <c r="A7" s="12"/>
      <c r="B7" s="11"/>
      <c r="C7" s="10"/>
      <c r="D7" s="9"/>
      <c r="E7" s="8"/>
      <c r="F7" s="8"/>
      <c r="G7" s="19" t="s">
        <v>38</v>
      </c>
      <c r="H7" s="20">
        <v>3.02</v>
      </c>
      <c r="I7" s="21">
        <f t="shared" si="0"/>
        <v>3.02</v>
      </c>
    </row>
    <row r="8" spans="1:9" x14ac:dyDescent="0.2">
      <c r="A8" s="12"/>
      <c r="B8" s="11"/>
      <c r="C8" s="10"/>
      <c r="D8" s="9"/>
      <c r="E8" s="8"/>
      <c r="F8" s="8"/>
      <c r="G8" s="19" t="s">
        <v>51</v>
      </c>
      <c r="H8" s="20">
        <v>6.61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2.1616038031208835</v>
      </c>
      <c r="B20" s="32">
        <f>COUNT(H3:H17)</f>
        <v>6</v>
      </c>
      <c r="C20" s="33">
        <f>IF(B20&lt;2,"N/A",(A20/D20))</f>
        <v>0.76381759827593054</v>
      </c>
      <c r="D20" s="34">
        <f>ROUND(AVERAGE(H3:H17),2)</f>
        <v>2.83</v>
      </c>
      <c r="E20" s="35">
        <f>IFERROR(ROUND(IF(B20&lt;2,"N/A",(IF(C20&lt;=25%,"N/A",AVERAGE(I3:I17)))),2),"N/A")</f>
        <v>2.0699999999999998</v>
      </c>
      <c r="F20" s="35">
        <f>ROUND(MEDIAN(H3:H17),2)</f>
        <v>2.94</v>
      </c>
      <c r="G20" s="36" t="str">
        <f>INDEX(G3:G17,MATCH(H20,H3:H17,0))</f>
        <v>DENTAL PAUFERRENSE LTDA</v>
      </c>
      <c r="H20" s="37">
        <f>MIN(H3:H17)</f>
        <v>0.42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2.0699999999999998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12.419999999999998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900-000000000000}">
  <sheetPr>
    <pageSetUpPr fitToPage="1"/>
  </sheetPr>
  <dimension ref="A1:AMJ32"/>
  <sheetViews>
    <sheetView view="pageBreakPreview" zoomScaleNormal="100" workbookViewId="0">
      <selection activeCell="G7" sqref="G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544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545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A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547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548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B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549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550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98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99</v>
      </c>
      <c r="C3" s="10" t="s">
        <v>100</v>
      </c>
      <c r="D3" s="9">
        <v>100</v>
      </c>
      <c r="E3" s="8">
        <f>IF(C20&lt;=25%,D20,MIN(E20:F20))</f>
        <v>7.63</v>
      </c>
      <c r="F3" s="8">
        <f>MIN(H3:H17)</f>
        <v>5</v>
      </c>
      <c r="G3" s="19" t="s">
        <v>101</v>
      </c>
      <c r="H3" s="20">
        <v>5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102</v>
      </c>
      <c r="H4" s="20">
        <v>6.79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103</v>
      </c>
      <c r="H5" s="20">
        <v>7.83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104</v>
      </c>
      <c r="H6" s="20">
        <v>8.6300000000000008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105</v>
      </c>
      <c r="H7" s="20">
        <v>9.89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1.855402921200676</v>
      </c>
      <c r="B20" s="32">
        <f>COUNT(H3:H17)</f>
        <v>5</v>
      </c>
      <c r="C20" s="33">
        <f>IF(B20&lt;2,"N/A",(A20/D20))</f>
        <v>0.24317207355185794</v>
      </c>
      <c r="D20" s="34">
        <f>ROUND(AVERAGE(H3:H17),2)</f>
        <v>7.63</v>
      </c>
      <c r="E20" s="35" t="str">
        <f>IFERROR(ROUND(IF(B20&lt;2,"N/A",(IF(C20&lt;=25%,"N/A",AVERAGE(I3:I17)))),2),"N/A")</f>
        <v>N/A</v>
      </c>
      <c r="F20" s="35">
        <f>ROUND(MEDIAN(H3:H17),2)</f>
        <v>7.83</v>
      </c>
      <c r="G20" s="36" t="str">
        <f>INDEX(G3:G17,MATCH(H20,H3:H17,0))</f>
        <v>F. G. I. COMERCIO DE PRODUTOS HOSPITALARES – EIRELI</v>
      </c>
      <c r="H20" s="37">
        <f>MIN(H3:H17)</f>
        <v>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7.63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763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C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551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552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D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553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554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E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555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556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F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557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558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0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559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560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1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561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562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2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563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564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300-000000000000}">
  <sheetPr>
    <pageSetUpPr fitToPage="1"/>
  </sheetPr>
  <dimension ref="A1:AMJ32"/>
  <sheetViews>
    <sheetView view="pageBreakPreview" zoomScaleNormal="100" workbookViewId="0">
      <selection activeCell="C3" sqref="C3:C1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565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566</v>
      </c>
      <c r="C3" s="10" t="s">
        <v>495</v>
      </c>
      <c r="D3" s="9">
        <v>2</v>
      </c>
      <c r="E3" s="8">
        <f>IF(C20&lt;=25%,D20,MIN(E20:F20))</f>
        <v>37.26</v>
      </c>
      <c r="F3" s="8">
        <f>MIN(H3:H17)</f>
        <v>26.99</v>
      </c>
      <c r="G3" s="19" t="s">
        <v>546</v>
      </c>
      <c r="H3" s="20">
        <v>26.99</v>
      </c>
      <c r="I3" s="21">
        <f t="shared" ref="I3:I17" si="0">IF(H3="","",(IF($C$20&lt;25%,"N/A",IF(H3&lt;=($D$20+$A$20),H3,"Descartado"))))</f>
        <v>26.99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28.9</v>
      </c>
      <c r="I4" s="21">
        <f t="shared" si="0"/>
        <v>28.9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55.9</v>
      </c>
      <c r="I5" s="21">
        <f t="shared" si="0"/>
        <v>55.9</v>
      </c>
    </row>
    <row r="6" spans="1:9" x14ac:dyDescent="0.2">
      <c r="A6" s="12"/>
      <c r="B6" s="11"/>
      <c r="C6" s="10"/>
      <c r="D6" s="9"/>
      <c r="E6" s="8"/>
      <c r="F6" s="8"/>
      <c r="G6" s="19" t="s">
        <v>288</v>
      </c>
      <c r="H6" s="20">
        <v>180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72.578989326572113</v>
      </c>
      <c r="B20" s="32">
        <f>COUNT(H3:H17)</f>
        <v>4</v>
      </c>
      <c r="C20" s="33">
        <f>IF(B20&lt;2,"N/A",(A20/D20))</f>
        <v>0.99491417856850051</v>
      </c>
      <c r="D20" s="34">
        <f>ROUND(AVERAGE(H3:H17),2)</f>
        <v>72.95</v>
      </c>
      <c r="E20" s="35">
        <f>IFERROR(ROUND(IF(B20&lt;2,"N/A",(IF(C20&lt;=25%,"N/A",AVERAGE(I3:I17)))),2),"N/A")</f>
        <v>37.26</v>
      </c>
      <c r="F20" s="35">
        <f>ROUND(MEDIAN(H3:H17),2)</f>
        <v>42.4</v>
      </c>
      <c r="G20" s="36" t="str">
        <f>INDEX(G3:G17,MATCH(H20,H3:H17,0))</f>
        <v>ODONTO TCHE - COMERCIO DE PRODUTOS E EQUIPAMENTOS ODONTOLOGICOS LTDA</v>
      </c>
      <c r="H20" s="37">
        <f>MIN(H3:H17)</f>
        <v>26.99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37.26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4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567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/>
      <c r="C3" s="10" t="s">
        <v>489</v>
      </c>
      <c r="D3" s="9"/>
      <c r="E3" s="8" t="e">
        <f>IF(C20&lt;=25%,D20,MIN(E20:F20))</f>
        <v>#NUM!</v>
      </c>
      <c r="F3" s="8">
        <f>MIN(H3:H17)</f>
        <v>0</v>
      </c>
      <c r="G3" s="19"/>
      <c r="H3" s="20"/>
      <c r="I3" s="21" t="str">
        <f t="shared" ref="I3:I17" si="0">IF(H3="","",(IF($C$20&lt;25%,"N/A",IF(H3&lt;=($D$20+$A$20),H3,"Descartado"))))</f>
        <v/>
      </c>
    </row>
    <row r="4" spans="1:9" x14ac:dyDescent="0.2">
      <c r="A4" s="12"/>
      <c r="B4" s="11"/>
      <c r="C4" s="10"/>
      <c r="D4" s="9"/>
      <c r="E4" s="8"/>
      <c r="F4" s="8"/>
      <c r="G4" s="19"/>
      <c r="H4" s="20"/>
      <c r="I4" s="21" t="str">
        <f t="shared" si="0"/>
        <v/>
      </c>
    </row>
    <row r="5" spans="1:9" x14ac:dyDescent="0.2">
      <c r="A5" s="12"/>
      <c r="B5" s="11"/>
      <c r="C5" s="10"/>
      <c r="D5" s="9"/>
      <c r="E5" s="8"/>
      <c r="F5" s="8"/>
      <c r="G5" s="19"/>
      <c r="H5" s="20"/>
      <c r="I5" s="21" t="str">
        <f t="shared" si="0"/>
        <v/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 t="str">
        <f>IF(B20&lt;2,"N/A",(STDEV(H3:H17)))</f>
        <v>N/A</v>
      </c>
      <c r="B20" s="32">
        <f>COUNT(H3:H17)</f>
        <v>0</v>
      </c>
      <c r="C20" s="33" t="str">
        <f>IF(B20&lt;2,"N/A",(A20/D20))</f>
        <v>N/A</v>
      </c>
      <c r="D20" s="34" t="e">
        <f>ROUND(AVERAGE(H3:H17),2)</f>
        <v>#DIV/0!</v>
      </c>
      <c r="E20" s="35" t="str">
        <f>IFERROR(ROUND(IF(B20&lt;2,"N/A",(IF(C20&lt;=25%,"N/A",AVERAGE(I3:I17)))),2),"N/A")</f>
        <v>N/A</v>
      </c>
      <c r="F20" s="35" t="e">
        <f>ROUND(MEDIAN(H3:H17),2)</f>
        <v>#NUM!</v>
      </c>
      <c r="G20" s="36" t="e">
        <f>INDEX(G3:G17,MATCH(H20,H3:H17,0))</f>
        <v>#N/A</v>
      </c>
      <c r="H20" s="37">
        <f>MIN(H3:H17)</f>
        <v>0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 t="e">
        <f>IF(C20&lt;=25%,D20,MIN(E20:F20))</f>
        <v>#NUM!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 t="e">
        <f>ROUND(H22,2)*D3</f>
        <v>#NUM!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5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568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/>
      <c r="C3" s="10" t="s">
        <v>495</v>
      </c>
      <c r="D3" s="9"/>
      <c r="E3" s="8" t="e">
        <f>IF(C20&lt;=25%,D20,MIN(E20:F20))</f>
        <v>#NUM!</v>
      </c>
      <c r="F3" s="8">
        <f>MIN(H3:H17)</f>
        <v>0</v>
      </c>
      <c r="G3" s="19"/>
      <c r="H3" s="20"/>
      <c r="I3" s="21" t="str">
        <f t="shared" ref="I3:I17" si="0">IF(H3="","",(IF($C$20&lt;25%,"N/A",IF(H3&lt;=($D$20+$A$20),H3,"Descartado"))))</f>
        <v/>
      </c>
    </row>
    <row r="4" spans="1:9" x14ac:dyDescent="0.2">
      <c r="A4" s="12"/>
      <c r="B4" s="11"/>
      <c r="C4" s="10"/>
      <c r="D4" s="9"/>
      <c r="E4" s="8"/>
      <c r="F4" s="8"/>
      <c r="G4" s="19"/>
      <c r="H4" s="20"/>
      <c r="I4" s="21" t="str">
        <f t="shared" si="0"/>
        <v/>
      </c>
    </row>
    <row r="5" spans="1:9" x14ac:dyDescent="0.2">
      <c r="A5" s="12"/>
      <c r="B5" s="11"/>
      <c r="C5" s="10"/>
      <c r="D5" s="9"/>
      <c r="E5" s="8"/>
      <c r="F5" s="8"/>
      <c r="G5" s="19"/>
      <c r="H5" s="20"/>
      <c r="I5" s="21" t="str">
        <f t="shared" si="0"/>
        <v/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 t="str">
        <f>IF(B20&lt;2,"N/A",(STDEV(H3:H17)))</f>
        <v>N/A</v>
      </c>
      <c r="B20" s="32">
        <f>COUNT(H3:H17)</f>
        <v>0</v>
      </c>
      <c r="C20" s="33" t="str">
        <f>IF(B20&lt;2,"N/A",(A20/D20))</f>
        <v>N/A</v>
      </c>
      <c r="D20" s="34" t="e">
        <f>ROUND(AVERAGE(H3:H17),2)</f>
        <v>#DIV/0!</v>
      </c>
      <c r="E20" s="35" t="str">
        <f>IFERROR(ROUND(IF(B20&lt;2,"N/A",(IF(C20&lt;=25%,"N/A",AVERAGE(I3:I17)))),2),"N/A")</f>
        <v>N/A</v>
      </c>
      <c r="F20" s="35" t="e">
        <f>ROUND(MEDIAN(H3:H17),2)</f>
        <v>#NUM!</v>
      </c>
      <c r="G20" s="36" t="e">
        <f>INDEX(G3:G17,MATCH(H20,H3:H17,0))</f>
        <v>#N/A</v>
      </c>
      <c r="H20" s="37">
        <f>MIN(H3:H17)</f>
        <v>0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 t="e">
        <f>IF(C20&lt;=25%,D20,MIN(E20:F20))</f>
        <v>#NUM!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 t="e">
        <f>ROUND(H22,2)*D3</f>
        <v>#NUM!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106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107</v>
      </c>
      <c r="C3" s="10" t="s">
        <v>108</v>
      </c>
      <c r="D3" s="9">
        <v>4</v>
      </c>
      <c r="E3" s="8">
        <f>IF(C20&lt;=25%,D20,MIN(E20:F20))</f>
        <v>15.2</v>
      </c>
      <c r="F3" s="8">
        <f>MIN(H3:H17)</f>
        <v>1.6</v>
      </c>
      <c r="G3" s="19" t="s">
        <v>109</v>
      </c>
      <c r="H3" s="20">
        <f>0.032*50</f>
        <v>1.6</v>
      </c>
      <c r="I3" s="21">
        <f t="shared" ref="I3:I17" si="0">IF(H3="","",(IF($C$20&lt;25%,"N/A",IF(H3&lt;=($D$20+$A$20),H3,"Descartado"))))</f>
        <v>1.6</v>
      </c>
    </row>
    <row r="4" spans="1:9" x14ac:dyDescent="0.2">
      <c r="A4" s="12"/>
      <c r="B4" s="11"/>
      <c r="C4" s="10"/>
      <c r="D4" s="9"/>
      <c r="E4" s="8"/>
      <c r="F4" s="8"/>
      <c r="G4" s="19" t="s">
        <v>110</v>
      </c>
      <c r="H4" s="20">
        <f>0.1*50</f>
        <v>5</v>
      </c>
      <c r="I4" s="21">
        <f t="shared" si="0"/>
        <v>5</v>
      </c>
    </row>
    <row r="5" spans="1:9" x14ac:dyDescent="0.2">
      <c r="A5" s="12"/>
      <c r="B5" s="11"/>
      <c r="C5" s="10"/>
      <c r="D5" s="9"/>
      <c r="E5" s="8"/>
      <c r="F5" s="8"/>
      <c r="G5" s="19" t="s">
        <v>111</v>
      </c>
      <c r="H5" s="20">
        <f>3.36*50</f>
        <v>168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 t="s">
        <v>112</v>
      </c>
      <c r="H6" s="20">
        <v>39</v>
      </c>
      <c r="I6" s="21">
        <f t="shared" si="0"/>
        <v>39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78.243892200392651</v>
      </c>
      <c r="B20" s="32">
        <f>COUNT(H3:H17)</f>
        <v>4</v>
      </c>
      <c r="C20" s="33">
        <f>IF(B20&lt;2,"N/A",(A20/D20))</f>
        <v>1.4652414269736451</v>
      </c>
      <c r="D20" s="34">
        <f>ROUND(AVERAGE(H3:H17),2)</f>
        <v>53.4</v>
      </c>
      <c r="E20" s="35">
        <f>IFERROR(ROUND(IF(B20&lt;2,"N/A",(IF(C20&lt;=25%,"N/A",AVERAGE(I3:I17)))),2),"N/A")</f>
        <v>15.2</v>
      </c>
      <c r="F20" s="35">
        <f>ROUND(MEDIAN(H3:H17),2)</f>
        <v>22</v>
      </c>
      <c r="G20" s="36" t="str">
        <f>INDEX(G3:G17,MATCH(H20,H3:H17,0))</f>
        <v>LAF MED DISTRIBUIDORA DE MEDICAMENTOS E MATERIAIS HOSPITALARES LTDA</v>
      </c>
      <c r="H20" s="37">
        <f>MIN(H3:H17)</f>
        <v>1.6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15.2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60.8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6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569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/>
      <c r="C3" s="10" t="s">
        <v>495</v>
      </c>
      <c r="D3" s="9"/>
      <c r="E3" s="8" t="e">
        <f>IF(C20&lt;=25%,D20,MIN(E20:F20))</f>
        <v>#NUM!</v>
      </c>
      <c r="F3" s="8">
        <f>MIN(H3:H17)</f>
        <v>0</v>
      </c>
      <c r="G3" s="19"/>
      <c r="H3" s="20"/>
      <c r="I3" s="21" t="str">
        <f t="shared" ref="I3:I17" si="0">IF(H3="","",(IF($C$20&lt;25%,"N/A",IF(H3&lt;=($D$20+$A$20),H3,"Descartado"))))</f>
        <v/>
      </c>
    </row>
    <row r="4" spans="1:9" x14ac:dyDescent="0.2">
      <c r="A4" s="12"/>
      <c r="B4" s="11"/>
      <c r="C4" s="10"/>
      <c r="D4" s="9"/>
      <c r="E4" s="8"/>
      <c r="F4" s="8"/>
      <c r="G4" s="19"/>
      <c r="H4" s="20"/>
      <c r="I4" s="21" t="str">
        <f t="shared" si="0"/>
        <v/>
      </c>
    </row>
    <row r="5" spans="1:9" x14ac:dyDescent="0.2">
      <c r="A5" s="12"/>
      <c r="B5" s="11"/>
      <c r="C5" s="10"/>
      <c r="D5" s="9"/>
      <c r="E5" s="8"/>
      <c r="F5" s="8"/>
      <c r="G5" s="19"/>
      <c r="H5" s="20"/>
      <c r="I5" s="21" t="str">
        <f t="shared" si="0"/>
        <v/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 t="str">
        <f>IF(B20&lt;2,"N/A",(STDEV(H3:H17)))</f>
        <v>N/A</v>
      </c>
      <c r="B20" s="32">
        <f>COUNT(H3:H17)</f>
        <v>0</v>
      </c>
      <c r="C20" s="33" t="str">
        <f>IF(B20&lt;2,"N/A",(A20/D20))</f>
        <v>N/A</v>
      </c>
      <c r="D20" s="34" t="e">
        <f>ROUND(AVERAGE(H3:H17),2)</f>
        <v>#DIV/0!</v>
      </c>
      <c r="E20" s="35" t="str">
        <f>IFERROR(ROUND(IF(B20&lt;2,"N/A",(IF(C20&lt;=25%,"N/A",AVERAGE(I3:I17)))),2),"N/A")</f>
        <v>N/A</v>
      </c>
      <c r="F20" s="35" t="e">
        <f>ROUND(MEDIAN(H3:H17),2)</f>
        <v>#NUM!</v>
      </c>
      <c r="G20" s="36" t="e">
        <f>INDEX(G3:G17,MATCH(H20,H3:H17,0))</f>
        <v>#N/A</v>
      </c>
      <c r="H20" s="37">
        <f>MIN(H3:H17)</f>
        <v>0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 t="e">
        <f>IF(C20&lt;=25%,D20,MIN(E20:F20))</f>
        <v>#NUM!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 t="e">
        <f>ROUND(H22,2)*D3</f>
        <v>#NUM!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7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570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/>
      <c r="C3" s="10" t="s">
        <v>100</v>
      </c>
      <c r="D3" s="9"/>
      <c r="E3" s="8" t="e">
        <f>IF(C20&lt;=25%,D20,MIN(E20:F20))</f>
        <v>#NUM!</v>
      </c>
      <c r="F3" s="8">
        <f>MIN(H3:H17)</f>
        <v>0</v>
      </c>
      <c r="G3" s="19"/>
      <c r="H3" s="20"/>
      <c r="I3" s="21" t="str">
        <f t="shared" ref="I3:I17" si="0">IF(H3="","",(IF($C$20&lt;25%,"N/A",IF(H3&lt;=($D$20+$A$20),H3,"Descartado"))))</f>
        <v/>
      </c>
    </row>
    <row r="4" spans="1:9" x14ac:dyDescent="0.2">
      <c r="A4" s="12"/>
      <c r="B4" s="11"/>
      <c r="C4" s="10"/>
      <c r="D4" s="9"/>
      <c r="E4" s="8"/>
      <c r="F4" s="8"/>
      <c r="G4" s="19"/>
      <c r="H4" s="20"/>
      <c r="I4" s="21" t="str">
        <f t="shared" si="0"/>
        <v/>
      </c>
    </row>
    <row r="5" spans="1:9" x14ac:dyDescent="0.2">
      <c r="A5" s="12"/>
      <c r="B5" s="11"/>
      <c r="C5" s="10"/>
      <c r="D5" s="9"/>
      <c r="E5" s="8"/>
      <c r="F5" s="8"/>
      <c r="G5" s="19"/>
      <c r="H5" s="20"/>
      <c r="I5" s="21" t="str">
        <f t="shared" si="0"/>
        <v/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 t="str">
        <f>IF(B20&lt;2,"N/A",(STDEV(H3:H17)))</f>
        <v>N/A</v>
      </c>
      <c r="B20" s="32">
        <f>COUNT(H3:H17)</f>
        <v>0</v>
      </c>
      <c r="C20" s="33" t="str">
        <f>IF(B20&lt;2,"N/A",(A20/D20))</f>
        <v>N/A</v>
      </c>
      <c r="D20" s="34" t="e">
        <f>ROUND(AVERAGE(H3:H17),2)</f>
        <v>#DIV/0!</v>
      </c>
      <c r="E20" s="35" t="str">
        <f>IFERROR(ROUND(IF(B20&lt;2,"N/A",(IF(C20&lt;=25%,"N/A",AVERAGE(I3:I17)))),2),"N/A")</f>
        <v>N/A</v>
      </c>
      <c r="F20" s="35" t="e">
        <f>ROUND(MEDIAN(H3:H17),2)</f>
        <v>#NUM!</v>
      </c>
      <c r="G20" s="36" t="e">
        <f>INDEX(G3:G17,MATCH(H20,H3:H17,0))</f>
        <v>#N/A</v>
      </c>
      <c r="H20" s="37">
        <f>MIN(H3:H17)</f>
        <v>0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 t="e">
        <f>IF(C20&lt;=25%,D20,MIN(E20:F20))</f>
        <v>#NUM!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 t="e">
        <f>ROUND(H22,2)*D3</f>
        <v>#NUM!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8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571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/>
      <c r="C3" s="10" t="s">
        <v>100</v>
      </c>
      <c r="D3" s="9"/>
      <c r="E3" s="8" t="e">
        <f>IF(C20&lt;=25%,D20,MIN(E20:F20))</f>
        <v>#NUM!</v>
      </c>
      <c r="F3" s="8">
        <f>MIN(H3:H17)</f>
        <v>0</v>
      </c>
      <c r="G3" s="19"/>
      <c r="H3" s="20"/>
      <c r="I3" s="21" t="str">
        <f t="shared" ref="I3:I17" si="0">IF(H3="","",(IF($C$20&lt;25%,"N/A",IF(H3&lt;=($D$20+$A$20),H3,"Descartado"))))</f>
        <v/>
      </c>
    </row>
    <row r="4" spans="1:9" x14ac:dyDescent="0.2">
      <c r="A4" s="12"/>
      <c r="B4" s="11"/>
      <c r="C4" s="10"/>
      <c r="D4" s="9"/>
      <c r="E4" s="8"/>
      <c r="F4" s="8"/>
      <c r="G4" s="19"/>
      <c r="H4" s="20"/>
      <c r="I4" s="21" t="str">
        <f t="shared" si="0"/>
        <v/>
      </c>
    </row>
    <row r="5" spans="1:9" x14ac:dyDescent="0.2">
      <c r="A5" s="12"/>
      <c r="B5" s="11"/>
      <c r="C5" s="10"/>
      <c r="D5" s="9"/>
      <c r="E5" s="8"/>
      <c r="F5" s="8"/>
      <c r="G5" s="19"/>
      <c r="H5" s="20"/>
      <c r="I5" s="21" t="str">
        <f t="shared" si="0"/>
        <v/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 t="str">
        <f>IF(B20&lt;2,"N/A",(STDEV(H3:H17)))</f>
        <v>N/A</v>
      </c>
      <c r="B20" s="32">
        <f>COUNT(H3:H17)</f>
        <v>0</v>
      </c>
      <c r="C20" s="33" t="str">
        <f>IF(B20&lt;2,"N/A",(A20/D20))</f>
        <v>N/A</v>
      </c>
      <c r="D20" s="34" t="e">
        <f>ROUND(AVERAGE(H3:H17),2)</f>
        <v>#DIV/0!</v>
      </c>
      <c r="E20" s="35" t="str">
        <f>IFERROR(ROUND(IF(B20&lt;2,"N/A",(IF(C20&lt;=25%,"N/A",AVERAGE(I3:I17)))),2),"N/A")</f>
        <v>N/A</v>
      </c>
      <c r="F20" s="35" t="e">
        <f>ROUND(MEDIAN(H3:H17),2)</f>
        <v>#NUM!</v>
      </c>
      <c r="G20" s="36" t="e">
        <f>INDEX(G3:G17,MATCH(H20,H3:H17,0))</f>
        <v>#N/A</v>
      </c>
      <c r="H20" s="37">
        <f>MIN(H3:H17)</f>
        <v>0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 t="e">
        <f>IF(C20&lt;=25%,D20,MIN(E20:F20))</f>
        <v>#NUM!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 t="e">
        <f>ROUND(H22,2)*D3</f>
        <v>#NUM!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900-000000000000}">
  <sheetPr>
    <pageSetUpPr fitToPage="1"/>
  </sheetPr>
  <dimension ref="A1:AMH126"/>
  <sheetViews>
    <sheetView tabSelected="1" view="pageBreakPreview" topLeftCell="A10" zoomScaleNormal="100" workbookViewId="0">
      <selection activeCell="F117" sqref="F117"/>
    </sheetView>
  </sheetViews>
  <sheetFormatPr defaultColWidth="9.140625" defaultRowHeight="12.75" x14ac:dyDescent="0.2"/>
  <cols>
    <col min="1" max="1" width="9.140625" style="47"/>
    <col min="2" max="2" width="86.85546875" style="47" customWidth="1"/>
    <col min="3" max="4" width="13.28515625" style="47" customWidth="1"/>
    <col min="5" max="5" width="13.28515625" style="48" customWidth="1"/>
    <col min="6" max="6" width="15.5703125" style="48" customWidth="1"/>
    <col min="7" max="13" width="9.140625" style="49"/>
    <col min="14" max="1022" width="9.140625" style="47"/>
    <col min="1023" max="1024" width="11.5703125" customWidth="1"/>
  </cols>
  <sheetData>
    <row r="1" spans="1:6" ht="12.75" customHeight="1" x14ac:dyDescent="0.25">
      <c r="A1" s="50"/>
      <c r="B1" s="50"/>
      <c r="C1" s="50"/>
      <c r="D1" s="50"/>
      <c r="E1" s="51"/>
      <c r="F1" s="51"/>
    </row>
    <row r="2" spans="1:6" ht="12.75" customHeight="1" x14ac:dyDescent="0.25">
      <c r="A2" s="50"/>
      <c r="B2" s="50"/>
      <c r="C2" s="50"/>
      <c r="D2" s="50"/>
      <c r="E2" s="51"/>
      <c r="F2" s="51"/>
    </row>
    <row r="3" spans="1:6" ht="12.75" customHeight="1" x14ac:dyDescent="0.25">
      <c r="A3" s="50"/>
      <c r="B3" s="50"/>
      <c r="C3" s="50"/>
      <c r="D3" s="50"/>
      <c r="E3" s="51"/>
      <c r="F3" s="51"/>
    </row>
    <row r="4" spans="1:6" ht="12.75" customHeight="1" x14ac:dyDescent="0.25">
      <c r="A4" s="50"/>
      <c r="B4" s="50"/>
      <c r="C4" s="50"/>
      <c r="D4" s="50"/>
      <c r="E4" s="51"/>
      <c r="F4" s="51"/>
    </row>
    <row r="5" spans="1:6" ht="12.75" customHeight="1" x14ac:dyDescent="0.2">
      <c r="A5" s="3" t="s">
        <v>572</v>
      </c>
      <c r="B5" s="3"/>
      <c r="C5" s="3"/>
      <c r="D5" s="3"/>
      <c r="E5" s="3"/>
      <c r="F5" s="3"/>
    </row>
    <row r="6" spans="1:6" ht="12.75" customHeight="1" x14ac:dyDescent="0.2">
      <c r="A6" s="3" t="s">
        <v>573</v>
      </c>
      <c r="B6" s="3"/>
      <c r="C6" s="3"/>
      <c r="D6" s="3"/>
      <c r="E6" s="3"/>
      <c r="F6" s="3"/>
    </row>
    <row r="7" spans="1:6" ht="12.75" customHeight="1" x14ac:dyDescent="0.25">
      <c r="A7" s="50"/>
      <c r="B7" s="50"/>
      <c r="C7" s="50"/>
      <c r="D7" s="50"/>
      <c r="E7" s="51"/>
      <c r="F7" s="51"/>
    </row>
    <row r="8" spans="1:6" ht="15.75" customHeight="1" x14ac:dyDescent="0.2">
      <c r="A8" s="2" t="s">
        <v>574</v>
      </c>
      <c r="B8" s="2"/>
      <c r="C8" s="2"/>
      <c r="D8" s="2"/>
      <c r="E8" s="2"/>
      <c r="F8" s="2"/>
    </row>
    <row r="9" spans="1:6" ht="25.5" x14ac:dyDescent="0.2">
      <c r="A9" s="52" t="s">
        <v>575</v>
      </c>
      <c r="B9" s="52" t="s">
        <v>576</v>
      </c>
      <c r="C9" s="52" t="s">
        <v>577</v>
      </c>
      <c r="D9" s="52" t="s">
        <v>578</v>
      </c>
      <c r="E9" s="53" t="s">
        <v>579</v>
      </c>
      <c r="F9" s="53" t="s">
        <v>580</v>
      </c>
    </row>
    <row r="10" spans="1:6" ht="25.5" x14ac:dyDescent="0.2">
      <c r="A10" s="54">
        <v>1</v>
      </c>
      <c r="B10" s="55" t="str">
        <f>Item1!B3</f>
        <v>Absorvente higiênico, tipo: normal sem abas, formato: tradicional, apresentação: externa, Embalagem 8,00 UN</v>
      </c>
      <c r="C10" s="54" t="str">
        <f>Item1!C3</f>
        <v>Pacote 8 un</v>
      </c>
      <c r="D10" s="54">
        <f>Item1!D3</f>
        <v>10</v>
      </c>
      <c r="E10" s="56">
        <f>Item1!E3</f>
        <v>2.52</v>
      </c>
      <c r="F10" s="57">
        <f t="shared" ref="F10:F41" si="0">(ROUND(E10,2)*D10)</f>
        <v>25.2</v>
      </c>
    </row>
    <row r="11" spans="1:6" ht="25.5" x14ac:dyDescent="0.2">
      <c r="A11" s="54">
        <v>2</v>
      </c>
      <c r="B11" s="55" t="str">
        <f>Item2!B3</f>
        <v>Clorexidina digluconato, dosagem: 2%, aplicação: solução tópica, Frasco 100,00 ML (validade de 2 anos no recebimento)</v>
      </c>
      <c r="C11" s="54" t="str">
        <f>Item2!C3</f>
        <v>frasco 100ml</v>
      </c>
      <c r="D11" s="54">
        <f>Item2!D3</f>
        <v>10</v>
      </c>
      <c r="E11" s="56">
        <f>Item2!E3</f>
        <v>4.8600000000000003</v>
      </c>
      <c r="F11" s="57">
        <f t="shared" si="0"/>
        <v>48.6</v>
      </c>
    </row>
    <row r="12" spans="1:6" x14ac:dyDescent="0.2">
      <c r="A12" s="54">
        <v>3</v>
      </c>
      <c r="B12" s="55" t="str">
        <f>Item3!B3</f>
        <v>Clorexidina digluconato, dosagem: 2%, aplicação: degermante, Frasco 100,00 ML</v>
      </c>
      <c r="C12" s="54" t="str">
        <f>Item3!C3</f>
        <v>frasco 100ml</v>
      </c>
      <c r="D12" s="54">
        <f>Item3!D3</f>
        <v>5</v>
      </c>
      <c r="E12" s="56">
        <f>Item3!E3</f>
        <v>5.31</v>
      </c>
      <c r="F12" s="57">
        <f t="shared" si="0"/>
        <v>26.549999999999997</v>
      </c>
    </row>
    <row r="13" spans="1:6" ht="25.5" x14ac:dyDescent="0.2">
      <c r="A13" s="54">
        <v>4</v>
      </c>
      <c r="B13" s="55" t="str">
        <f>Item4!B3</f>
        <v>Haste flexível, material haste: plástico, tipo haste: com ranhuras, material ponta: algodão, características adicionais: com 2 pontas, Caixa 150,00 UN</v>
      </c>
      <c r="C13" s="54" t="str">
        <f>Item4!C3</f>
        <v>Caixa 150un</v>
      </c>
      <c r="D13" s="54">
        <f>Item4!D3</f>
        <v>10</v>
      </c>
      <c r="E13" s="56">
        <f>Item4!E3</f>
        <v>4.55</v>
      </c>
      <c r="F13" s="57">
        <f t="shared" si="0"/>
        <v>45.5</v>
      </c>
    </row>
    <row r="14" spans="1:6" ht="25.5" x14ac:dyDescent="0.2">
      <c r="A14" s="54">
        <v>5</v>
      </c>
      <c r="B14" s="55" t="str">
        <f>Item5!B3</f>
        <v>Álcool etílico, teor alcoólico: 70% v,v, composição básica: com emoliente, forma farmacêutica: em lenço umedecido Sachê</v>
      </c>
      <c r="C14" s="54" t="str">
        <f>Item5!C3</f>
        <v>sachê</v>
      </c>
      <c r="D14" s="54">
        <f>Item5!D3</f>
        <v>1000</v>
      </c>
      <c r="E14" s="56">
        <f>Item5!E3</f>
        <v>0.77</v>
      </c>
      <c r="F14" s="57">
        <f t="shared" si="0"/>
        <v>770</v>
      </c>
    </row>
    <row r="15" spans="1:6" ht="25.5" x14ac:dyDescent="0.2">
      <c r="A15" s="54">
        <v>6</v>
      </c>
      <c r="B15" s="55" t="str">
        <f>Item6!B3</f>
        <v>Atadura, tipo 1: crepom, material 1: 100% algodão, dimensões: 15 cm, esterilidade: estéril, uso único, embalagem: embalagem individual, rolo com 1,8m.</v>
      </c>
      <c r="C15" s="54" t="str">
        <f>Item6!C3</f>
        <v>Rolo 1,8m</v>
      </c>
      <c r="D15" s="54">
        <f>Item6!D3</f>
        <v>6</v>
      </c>
      <c r="E15" s="56">
        <f>Item6!E3</f>
        <v>0.73</v>
      </c>
      <c r="F15" s="57">
        <f t="shared" si="0"/>
        <v>4.38</v>
      </c>
    </row>
    <row r="16" spans="1:6" ht="38.25" x14ac:dyDescent="0.2">
      <c r="A16" s="54">
        <v>7</v>
      </c>
      <c r="B16" s="55" t="str">
        <f>Item7!B3</f>
        <v>Compressa gaze, material: tecido 100% algodão, tipo: 13 fios, cm2, modelo: cor branca, isenta de impurezas, camadas: 8 camadas, largura: 7,50 cm, comprimento: 7,50 cm, dobras: 5 dobras, características adicionais: descartável Pacote 500,00 UN</v>
      </c>
      <c r="C16" s="54" t="str">
        <f>Item7!C3</f>
        <v>pacote 500un</v>
      </c>
      <c r="D16" s="54">
        <f>Item7!D3</f>
        <v>18</v>
      </c>
      <c r="E16" s="56">
        <f>Item7!E3</f>
        <v>17.350000000000001</v>
      </c>
      <c r="F16" s="57">
        <f t="shared" si="0"/>
        <v>312.3</v>
      </c>
    </row>
    <row r="17" spans="1:6" ht="38.25" x14ac:dyDescent="0.2">
      <c r="A17" s="54">
        <v>8</v>
      </c>
      <c r="B17" s="55" t="str">
        <f>Item8!B3</f>
        <v>Curativo, tipo: adesivo, material: filme plástico, componentes: com almofada viscose antisséptica, formato: fita, dimensões : cerca de 2 x 7,5 cm, característica adicional: microporoso, embalagem: embalagem individual Caixa com 40 UN</v>
      </c>
      <c r="C17" s="54" t="str">
        <f>Item8!C3</f>
        <v>Caixa 40un</v>
      </c>
      <c r="D17" s="54">
        <f>Item8!D3</f>
        <v>200</v>
      </c>
      <c r="E17" s="56">
        <f>Item8!E3</f>
        <v>5.0999999999999996</v>
      </c>
      <c r="F17" s="57">
        <f t="shared" si="0"/>
        <v>1019.9999999999999</v>
      </c>
    </row>
    <row r="18" spans="1:6" ht="25.5" x14ac:dyDescent="0.2">
      <c r="A18" s="54">
        <v>9</v>
      </c>
      <c r="B18" s="55" t="str">
        <f>Item9!B3</f>
        <v>Fita hospitalar, tipo: esparadrapo, impermeável, material: algodão, componentes: adesivo à base de zinco, dimensões: cerca de 10 cm, características adicionais: hipoalergênico, cor: com cor Rolo 4,50 M</v>
      </c>
      <c r="C18" s="54" t="str">
        <f>Item9!C3</f>
        <v>Rolo 4,50m</v>
      </c>
      <c r="D18" s="54">
        <f>Item9!D3</f>
        <v>10</v>
      </c>
      <c r="E18" s="56">
        <f>Item9!E3</f>
        <v>7.36</v>
      </c>
      <c r="F18" s="57">
        <f t="shared" si="0"/>
        <v>73.600000000000009</v>
      </c>
    </row>
    <row r="19" spans="1:6" ht="25.5" x14ac:dyDescent="0.2">
      <c r="A19" s="54">
        <v>10</v>
      </c>
      <c r="B19" s="55" t="str">
        <f>Item10!B3</f>
        <v>Fita hospitalar, tipo: esparadrapo, impermeável, material: polietileno, componentes: microperfurada, dimensões: cerca de 50 mm, cor: transparente, tipo uso: uso único Rolo 4,50 M</v>
      </c>
      <c r="C19" s="54" t="str">
        <f>Item10!C3</f>
        <v>Rolo 4,50m</v>
      </c>
      <c r="D19" s="54">
        <f>Item10!D3</f>
        <v>10</v>
      </c>
      <c r="E19" s="56">
        <f>Item10!E3</f>
        <v>5.14</v>
      </c>
      <c r="F19" s="57">
        <f t="shared" si="0"/>
        <v>51.4</v>
      </c>
    </row>
    <row r="20" spans="1:6" x14ac:dyDescent="0.2">
      <c r="A20" s="54">
        <v>11</v>
      </c>
      <c r="B20" s="55" t="str">
        <f>Item11!B3</f>
        <v>Lençol descartável, material: papel, largura: 0.70 m, comprimento: 50 m, apresentação: rolo Unidade</v>
      </c>
      <c r="C20" s="54" t="str">
        <f>Item11!C3</f>
        <v>unidade</v>
      </c>
      <c r="D20" s="54">
        <f>Item11!D3</f>
        <v>100</v>
      </c>
      <c r="E20" s="56">
        <f>Item11!E3</f>
        <v>7.63</v>
      </c>
      <c r="F20" s="57">
        <f t="shared" si="0"/>
        <v>763</v>
      </c>
    </row>
    <row r="21" spans="1:6" x14ac:dyDescent="0.2">
      <c r="A21" s="54">
        <v>12</v>
      </c>
      <c r="B21" s="55" t="str">
        <f>Item12!B3</f>
        <v>Abaixador língua, material: plástico, comprimento: 14 cm, largura: 1,5cm. Pacote 50,00 UN</v>
      </c>
      <c r="C21" s="54" t="str">
        <f>Item12!C3</f>
        <v>Pacote 50un</v>
      </c>
      <c r="D21" s="54">
        <f>Item12!D3</f>
        <v>4</v>
      </c>
      <c r="E21" s="56">
        <f>Item12!E3</f>
        <v>15.2</v>
      </c>
      <c r="F21" s="57">
        <f t="shared" si="0"/>
        <v>60.8</v>
      </c>
    </row>
    <row r="22" spans="1:6" ht="25.5" x14ac:dyDescent="0.2">
      <c r="A22" s="54">
        <v>13</v>
      </c>
      <c r="B22" s="55" t="str">
        <f>Item13!B3</f>
        <v>Água desmineralizada, aspecto físico: líquido, características adicionais: incolor, inodoro, sem minerais, aplicação: uso odontológico, Galão 5,00 L</v>
      </c>
      <c r="C22" s="54" t="str">
        <f>Item13!C3</f>
        <v>Galão 5l</v>
      </c>
      <c r="D22" s="54">
        <f>Item13!D3</f>
        <v>80</v>
      </c>
      <c r="E22" s="56">
        <f>Item13!E3</f>
        <v>14.56</v>
      </c>
      <c r="F22" s="57">
        <f t="shared" si="0"/>
        <v>1164.8</v>
      </c>
    </row>
    <row r="23" spans="1:6" ht="25.5" x14ac:dyDescent="0.2">
      <c r="A23" s="54">
        <v>14</v>
      </c>
      <c r="B23" s="55" t="str">
        <f>Item14!B3</f>
        <v xml:space="preserve">Água destilada, aspecto físico: líquido incolor, inodoro, insípido, características adicionais: conforme farmacopéia brasileira, Ampola 10,00 ML </v>
      </c>
      <c r="C23" s="54" t="str">
        <f>Item14!C3</f>
        <v>Ampola 10ml</v>
      </c>
      <c r="D23" s="54">
        <f>Item14!D3</f>
        <v>40</v>
      </c>
      <c r="E23" s="56">
        <f>Item14!E3</f>
        <v>0.33</v>
      </c>
      <c r="F23" s="57">
        <f t="shared" si="0"/>
        <v>13.200000000000001</v>
      </c>
    </row>
    <row r="24" spans="1:6" x14ac:dyDescent="0.2">
      <c r="A24" s="54">
        <v>15</v>
      </c>
      <c r="B24" s="55" t="str">
        <f>Item15!B3</f>
        <v xml:space="preserve">Peróxido de hidrogênio (água oxigenada), tipo: 10 volumes, Frasco 100,00 ML </v>
      </c>
      <c r="C24" s="54" t="str">
        <f>Item15!C3</f>
        <v>Frasco 100ml</v>
      </c>
      <c r="D24" s="54">
        <f>Item15!D3</f>
        <v>6</v>
      </c>
      <c r="E24" s="56">
        <f>Item15!E3</f>
        <v>3.1</v>
      </c>
      <c r="F24" s="57">
        <f t="shared" si="0"/>
        <v>18.600000000000001</v>
      </c>
    </row>
    <row r="25" spans="1:6" x14ac:dyDescent="0.2">
      <c r="A25" s="54">
        <v>16</v>
      </c>
      <c r="B25" s="55" t="str">
        <f>Item16!B3</f>
        <v>Iodo, concentração: 1%, forma farmacêutica: em solução de álcool etílico a 70%, Frasco 100,00 ML</v>
      </c>
      <c r="C25" s="54" t="str">
        <f>Item16!C3</f>
        <v>Frasco 100ml</v>
      </c>
      <c r="D25" s="54">
        <f>Item16!D3</f>
        <v>4</v>
      </c>
      <c r="E25" s="56">
        <f>Item16!E3</f>
        <v>8.9</v>
      </c>
      <c r="F25" s="57">
        <f t="shared" si="0"/>
        <v>35.6</v>
      </c>
    </row>
    <row r="26" spans="1:6" x14ac:dyDescent="0.2">
      <c r="A26" s="54">
        <v>17</v>
      </c>
      <c r="B26" s="55" t="str">
        <f>Item17!B3</f>
        <v>Álcool etílico, tipo: hidratado, teor alcoólico: 70%_(70°gl), apresentação: líquido, Frasco 1000 ML</v>
      </c>
      <c r="C26" s="54" t="str">
        <f>Item17!C3</f>
        <v>Frasco 1000ml</v>
      </c>
      <c r="D26" s="54">
        <f>Item17!D3</f>
        <v>150</v>
      </c>
      <c r="E26" s="56">
        <f>Item17!E3</f>
        <v>4.95</v>
      </c>
      <c r="F26" s="57">
        <f t="shared" si="0"/>
        <v>742.5</v>
      </c>
    </row>
    <row r="27" spans="1:6" ht="25.5" x14ac:dyDescent="0.2">
      <c r="A27" s="54">
        <v>18</v>
      </c>
      <c r="B27" s="55" t="str">
        <f>Item18!B3</f>
        <v>Álcool etílico, teor alcoólico: 70% v,v, composição básica: com emoliente, forma farmacêutica: gel, Frasco 500,00 ML</v>
      </c>
      <c r="C27" s="54" t="str">
        <f>Item18!C3</f>
        <v>Frasco 500ml</v>
      </c>
      <c r="D27" s="54">
        <f>Item18!D3</f>
        <v>100</v>
      </c>
      <c r="E27" s="56">
        <f>Item18!E3</f>
        <v>5.07</v>
      </c>
      <c r="F27" s="57">
        <f t="shared" si="0"/>
        <v>507</v>
      </c>
    </row>
    <row r="28" spans="1:6" x14ac:dyDescent="0.2">
      <c r="A28" s="54">
        <v>19</v>
      </c>
      <c r="B28" s="55" t="str">
        <f>Item19!B3</f>
        <v>Glutaraldeído, apresentação: solução a 2%, indicação: com pó ativador para 14 dias, Galão 5,00 L</v>
      </c>
      <c r="C28" s="54" t="str">
        <f>Item19!C3</f>
        <v>Galão 5l</v>
      </c>
      <c r="D28" s="54">
        <f>Item19!D3</f>
        <v>2</v>
      </c>
      <c r="E28" s="56">
        <f>Item19!E3</f>
        <v>60.19</v>
      </c>
      <c r="F28" s="57">
        <f t="shared" si="0"/>
        <v>120.38</v>
      </c>
    </row>
    <row r="29" spans="1:6" x14ac:dyDescent="0.2">
      <c r="A29" s="54">
        <v>20</v>
      </c>
      <c r="B29" s="55" t="str">
        <f>Item20!B3</f>
        <v xml:space="preserve">Hipoclorito de sódio, aspecto físico: solução aquosa, concentração: teor 1% de cloro ativo, Litro </v>
      </c>
      <c r="C29" s="54" t="str">
        <f>Item20!C3</f>
        <v>Litro</v>
      </c>
      <c r="D29" s="54">
        <f>Item20!D3</f>
        <v>10</v>
      </c>
      <c r="E29" s="56">
        <f>Item20!E3</f>
        <v>5.54</v>
      </c>
      <c r="F29" s="57">
        <f t="shared" si="0"/>
        <v>55.4</v>
      </c>
    </row>
    <row r="30" spans="1:6" x14ac:dyDescent="0.2">
      <c r="A30" s="54">
        <v>21</v>
      </c>
      <c r="B30" s="55" t="str">
        <f>Item21!B3</f>
        <v>Cloreto de sódio, concentração: 0,9 %, forma farmacêutica: solução injetável, Frasco 10,00 ML</v>
      </c>
      <c r="C30" s="54" t="str">
        <f>Item21!C3</f>
        <v>Frasco 10ml</v>
      </c>
      <c r="D30" s="54">
        <f>Item21!D3</f>
        <v>200</v>
      </c>
      <c r="E30" s="56">
        <f>Item21!E3</f>
        <v>0.32</v>
      </c>
      <c r="F30" s="57">
        <f t="shared" si="0"/>
        <v>64</v>
      </c>
    </row>
    <row r="31" spans="1:6" x14ac:dyDescent="0.2">
      <c r="A31" s="54">
        <v>22</v>
      </c>
      <c r="B31" s="55" t="str">
        <f>Item22!B3</f>
        <v>Cloreto de sódio, concentração: 0,9 %, forma farmacêutica: solução injetável, Frasco 250,00 ML</v>
      </c>
      <c r="C31" s="54" t="str">
        <f>Item22!C3</f>
        <v>Frasco 250ml</v>
      </c>
      <c r="D31" s="54">
        <f>Item22!D3</f>
        <v>30</v>
      </c>
      <c r="E31" s="56">
        <f>Item22!E3</f>
        <v>2.34</v>
      </c>
      <c r="F31" s="57">
        <f t="shared" si="0"/>
        <v>70.199999999999989</v>
      </c>
    </row>
    <row r="32" spans="1:6" ht="25.5" x14ac:dyDescent="0.2">
      <c r="A32" s="54">
        <v>23</v>
      </c>
      <c r="B32" s="55" t="str">
        <f>Item23!B3</f>
        <v>Iodopovidona (pvpi), concentração: a 10% ( teor de iodo 1% ), forma farmaceutica: solução tópica aquosa, Frasco 100,00 ML</v>
      </c>
      <c r="C32" s="54" t="str">
        <f>Item23!C3</f>
        <v>Frasco 100ml</v>
      </c>
      <c r="D32" s="54">
        <f>Item23!D3</f>
        <v>3</v>
      </c>
      <c r="E32" s="56">
        <f>Item23!E3</f>
        <v>3.35</v>
      </c>
      <c r="F32" s="57">
        <f t="shared" si="0"/>
        <v>10.050000000000001</v>
      </c>
    </row>
    <row r="33" spans="1:6" ht="25.5" x14ac:dyDescent="0.2">
      <c r="A33" s="54">
        <v>24</v>
      </c>
      <c r="B33" s="55" t="str">
        <f>Item24!B3</f>
        <v>Bolsa térmica, material: polímero, composição: c, gel atóxico, capacidade: cerca 500 ml, características adicionais: selada Unidade</v>
      </c>
      <c r="C33" s="54" t="str">
        <f>Item24!C3</f>
        <v>Unidade</v>
      </c>
      <c r="D33" s="54">
        <f>Item24!D3</f>
        <v>50</v>
      </c>
      <c r="E33" s="56">
        <f>Item24!E3</f>
        <v>16.3</v>
      </c>
      <c r="F33" s="57">
        <f t="shared" si="0"/>
        <v>815</v>
      </c>
    </row>
    <row r="34" spans="1:6" ht="25.5" x14ac:dyDescent="0.2">
      <c r="A34" s="54">
        <v>25</v>
      </c>
      <c r="B34" s="55" t="str">
        <f>Item25!B3</f>
        <v>Cateter oxigenoterapia, material tubo: plástico atóxico, tipo: siliconizado, tipo uso: descartável, esterilidade: estéril, tamanho: nº 8, características adicionais: embalagem individual Unidade</v>
      </c>
      <c r="C34" s="54" t="str">
        <f>Item25!C3</f>
        <v>Unidade</v>
      </c>
      <c r="D34" s="54">
        <f>Item25!D3</f>
        <v>5</v>
      </c>
      <c r="E34" s="56">
        <f>Item25!E3</f>
        <v>0.61</v>
      </c>
      <c r="F34" s="57">
        <f t="shared" si="0"/>
        <v>3.05</v>
      </c>
    </row>
    <row r="35" spans="1:6" ht="38.25" x14ac:dyDescent="0.2">
      <c r="A35" s="54">
        <v>26</v>
      </c>
      <c r="B35" s="55" t="str">
        <f>Item26!B3</f>
        <v>Agulha hipodérmica, material: aço inoxidável siliconizado, dimensão: 26 g x 1,2, tipo ponta: bisel curto trifacetado, tipo conexão: conector luer lock ou slip em plástico, tipo fixação: protetor plástico, tipo uso: estéril, descartável, embalagem individual, Caixa 100,00 UN</v>
      </c>
      <c r="C35" s="54" t="str">
        <f>Item26!C3</f>
        <v>Caixa 100un</v>
      </c>
      <c r="D35" s="54">
        <f>Item26!D3</f>
        <v>1</v>
      </c>
      <c r="E35" s="56">
        <f>Item26!E3</f>
        <v>8.4700000000000006</v>
      </c>
      <c r="F35" s="57">
        <f t="shared" si="0"/>
        <v>8.4700000000000006</v>
      </c>
    </row>
    <row r="36" spans="1:6" ht="38.25" x14ac:dyDescent="0.2">
      <c r="A36" s="54">
        <v>27</v>
      </c>
      <c r="B36" s="55" t="str">
        <f>Item27!B3</f>
        <v>Cateter periférico, aplicação: venoso, modelo: tipo escalpe, material agulha: agulha aço inox, diametro: 21 gau, componente adicional: c, asa de fixação, tubo extensor, conector: conector padrão c, tampa, tipo uso: estéril, descartável, embalagem individual, Unidade</v>
      </c>
      <c r="C36" s="54" t="str">
        <f>Item27!C3</f>
        <v>Unidade</v>
      </c>
      <c r="D36" s="54">
        <f>Item27!D3</f>
        <v>5</v>
      </c>
      <c r="E36" s="56">
        <f>Item27!E3</f>
        <v>0.46</v>
      </c>
      <c r="F36" s="57">
        <f t="shared" si="0"/>
        <v>2.3000000000000003</v>
      </c>
    </row>
    <row r="37" spans="1:6" ht="38.25" x14ac:dyDescent="0.2">
      <c r="A37" s="54">
        <v>28</v>
      </c>
      <c r="B37" s="55" t="str">
        <f>Item28!B3</f>
        <v>Cateter periférico, aplicação: venoso, modelo: tipo escalpe, material agulha: agulha aço inox, diametro: 23 gau, componente adicional: c, asa de fixação, tubo extensor, conector: conector padrão c, tampa, tipo uso: estéril, descartável, embalagem individual, Unidade</v>
      </c>
      <c r="C37" s="54" t="str">
        <f>Item28!C3</f>
        <v>Unidade</v>
      </c>
      <c r="D37" s="54">
        <f>Item28!D3</f>
        <v>5</v>
      </c>
      <c r="E37" s="56">
        <f>Item28!E3</f>
        <v>0.31</v>
      </c>
      <c r="F37" s="57">
        <f t="shared" si="0"/>
        <v>1.55</v>
      </c>
    </row>
    <row r="38" spans="1:6" ht="38.25" x14ac:dyDescent="0.2">
      <c r="A38" s="54">
        <v>29</v>
      </c>
      <c r="B38" s="55" t="str">
        <f>Item29!B3</f>
        <v>Cateter periférico, material cateter: polímero radiopaco, aplicação: venoso, material agulha: agulha aço inox, diametro: 22 gau, comprimento: cerca 25 mm, conector: conector padrão, componente 1: câmara refluxo c, filtro, tipo uso: estéril, descartável, embalagem individual, Unidade</v>
      </c>
      <c r="C38" s="54" t="str">
        <f>Item29!C3</f>
        <v>Unidade</v>
      </c>
      <c r="D38" s="54">
        <f>Item29!D3</f>
        <v>5</v>
      </c>
      <c r="E38" s="56">
        <f>Item29!E3</f>
        <v>1.04</v>
      </c>
      <c r="F38" s="57">
        <f t="shared" si="0"/>
        <v>5.2</v>
      </c>
    </row>
    <row r="39" spans="1:6" ht="38.25" x14ac:dyDescent="0.2">
      <c r="A39" s="54">
        <v>30</v>
      </c>
      <c r="B39" s="55" t="str">
        <f>Item30!B3</f>
        <v>Bisturi descartável, material cabo: polipropileno, material lâmina: aço inoxidável, tamanho lâmina: 21 mm, tipo: manual, esterilidade: estéril, características adicionais: lâmina afiada, polida e com protetor, Unidade</v>
      </c>
      <c r="C39" s="54" t="str">
        <f>Item30!C3</f>
        <v>unidade</v>
      </c>
      <c r="D39" s="54">
        <f>Item30!D3</f>
        <v>30</v>
      </c>
      <c r="E39" s="56">
        <f>Item30!E3</f>
        <v>2.0699999999999998</v>
      </c>
      <c r="F39" s="57">
        <f t="shared" si="0"/>
        <v>62.099999999999994</v>
      </c>
    </row>
    <row r="40" spans="1:6" ht="25.5" x14ac:dyDescent="0.2">
      <c r="A40" s="54">
        <v>31</v>
      </c>
      <c r="B40" s="55" t="str">
        <f>Item31!B3</f>
        <v>Lanceta, material lâmina: aço inoxidável, ponta afiada, trifacetada, uso: descartável, características adicionais: estéril, embalagem individual, tipo: com sistema retrátil, Caixa 200,00 UN</v>
      </c>
      <c r="C40" s="54" t="str">
        <f>Item31!C3</f>
        <v>caixa 200un</v>
      </c>
      <c r="D40" s="54">
        <f>Item31!D3</f>
        <v>1</v>
      </c>
      <c r="E40" s="56">
        <f>Item31!E3</f>
        <v>85.92</v>
      </c>
      <c r="F40" s="57">
        <f t="shared" si="0"/>
        <v>85.92</v>
      </c>
    </row>
    <row r="41" spans="1:6" ht="38.25" x14ac:dyDescent="0.2">
      <c r="A41" s="54">
        <v>32</v>
      </c>
      <c r="B41" s="55" t="str">
        <f>Item32!B3</f>
        <v>Monitor portátil, operação: digital, tipo amostra: sangue capilar, tipo de análise: quantitativo de glicose, faixa de operação: até 600 mg/dl, tempo resposta: até 10 s, memória: 250 a 500 testes, componentes: com lancetas, tiras, acessórios: lancetador, solução controle, Unidade</v>
      </c>
      <c r="C41" s="54" t="str">
        <f>Item32!C3</f>
        <v>unidade</v>
      </c>
      <c r="D41" s="54">
        <f>Item32!D3</f>
        <v>2</v>
      </c>
      <c r="E41" s="56">
        <f>Item32!E3</f>
        <v>81.459999999999994</v>
      </c>
      <c r="F41" s="57">
        <f t="shared" si="0"/>
        <v>162.91999999999999</v>
      </c>
    </row>
    <row r="42" spans="1:6" ht="51" x14ac:dyDescent="0.2">
      <c r="A42" s="54">
        <v>33</v>
      </c>
      <c r="B42" s="55" t="str">
        <f>Item33!B3</f>
        <v>Seringa, material: polipropileno, capacidade: 3 ml, tipo bico: bico central luer lock ou slip, tipo vedação: êmbolo de borracha, adicional: graduada, numerada, tipo agulha: c, agulha 22 g x 1, componente adicional: c, sistema segurança segundo nr,32, esterilidade: estéril, descartável, apresentação: embalagem individual, Unidade</v>
      </c>
      <c r="C42" s="54" t="str">
        <f>Item33!C3</f>
        <v>unidade</v>
      </c>
      <c r="D42" s="54">
        <f>Item33!D3</f>
        <v>30</v>
      </c>
      <c r="E42" s="56">
        <f>Item33!E3</f>
        <v>0.33</v>
      </c>
      <c r="F42" s="57">
        <f t="shared" ref="F42:F73" si="1">(ROUND(E42,2)*D42)</f>
        <v>9.9</v>
      </c>
    </row>
    <row r="43" spans="1:6" ht="51" x14ac:dyDescent="0.2">
      <c r="A43" s="54">
        <v>34</v>
      </c>
      <c r="B43" s="55" t="str">
        <f>Item34!B3</f>
        <v>Seringa, material: polipropileno, capacidade: 5 ml, tipo bico: bico central luer lock ou slip, tipo vedação: êmbolo de borracha, adicional: graduada, numerada, tipo agulha: c, agulha 22 g x 1 1,4, componente adicional: c, sistema segurança segundo nr,32, esterilidade: estéril, descartável, apresentação: embalagem individual, Unidade</v>
      </c>
      <c r="C43" s="54" t="str">
        <f>Item34!C3</f>
        <v>unidade</v>
      </c>
      <c r="D43" s="54">
        <f>Item34!D3</f>
        <v>30</v>
      </c>
      <c r="E43" s="56">
        <f>Item34!E3</f>
        <v>1.02</v>
      </c>
      <c r="F43" s="57">
        <f t="shared" si="1"/>
        <v>30.6</v>
      </c>
    </row>
    <row r="44" spans="1:6" ht="25.5" x14ac:dyDescent="0.2">
      <c r="A44" s="54">
        <v>35</v>
      </c>
      <c r="B44" s="55" t="str">
        <f>Item35!B3</f>
        <v>Termômetro clínico, ajuste: digital, escala: até 45 °c, tipo : uso axilar e oral, componentes: c, alarmes, memória: memória última medição, embalagem: embalagem individual, Unidade</v>
      </c>
      <c r="C44" s="54" t="str">
        <f>Item35!C3</f>
        <v>unidade</v>
      </c>
      <c r="D44" s="54">
        <f>Item35!D3</f>
        <v>20</v>
      </c>
      <c r="E44" s="56">
        <f>Item35!E3</f>
        <v>16.16</v>
      </c>
      <c r="F44" s="57">
        <f t="shared" si="1"/>
        <v>323.2</v>
      </c>
    </row>
    <row r="45" spans="1:6" ht="38.25" x14ac:dyDescent="0.2">
      <c r="A45" s="54">
        <v>36</v>
      </c>
      <c r="B45" s="55" t="str">
        <f>Item36!B3</f>
        <v>Reagente para diagnóstico clínico, tipo de análise: quantitativo de glicose, características adicionais: capilar, venoso, arterial ou neonatal, compatível com Accu chek Active, apresentação: tira, Caixa 50,00 UN</v>
      </c>
      <c r="C45" s="54" t="str">
        <f>Item36!C3</f>
        <v>caixa 50un</v>
      </c>
      <c r="D45" s="54">
        <f>Item36!D3</f>
        <v>4</v>
      </c>
      <c r="E45" s="56">
        <f>Item36!E3</f>
        <v>86.29</v>
      </c>
      <c r="F45" s="57">
        <f t="shared" si="1"/>
        <v>345.16</v>
      </c>
    </row>
    <row r="46" spans="1:6" x14ac:dyDescent="0.2">
      <c r="A46" s="54">
        <v>37</v>
      </c>
      <c r="B46" s="55" t="str">
        <f>Item37!B3</f>
        <v>lanterna clínica, com led, fonte alimentação: à bateria, Unidade</v>
      </c>
      <c r="C46" s="54" t="str">
        <f>Item37!C3</f>
        <v>unidade</v>
      </c>
      <c r="D46" s="54">
        <f>Item37!D3</f>
        <v>5</v>
      </c>
      <c r="E46" s="56">
        <f>Item37!E3</f>
        <v>32</v>
      </c>
      <c r="F46" s="57">
        <f t="shared" si="1"/>
        <v>160</v>
      </c>
    </row>
    <row r="47" spans="1:6" x14ac:dyDescent="0.2">
      <c r="A47" s="54">
        <v>38</v>
      </c>
      <c r="B47" s="55" t="str">
        <f>Item38!B3</f>
        <v>Adesivo dental, tipo: fotopolimerizável, componentes: monocomponente , Frasco 6,00 G</v>
      </c>
      <c r="C47" s="54" t="str">
        <f>Item38!C3</f>
        <v>Frasco 6g</v>
      </c>
      <c r="D47" s="54">
        <f>Item38!D3</f>
        <v>10</v>
      </c>
      <c r="E47" s="56">
        <f>Item38!E3</f>
        <v>68.12</v>
      </c>
      <c r="F47" s="57">
        <f t="shared" si="1"/>
        <v>681.2</v>
      </c>
    </row>
    <row r="48" spans="1:6" ht="25.5" x14ac:dyDescent="0.2">
      <c r="A48" s="54">
        <v>39</v>
      </c>
      <c r="B48" s="55" t="str">
        <f>Item39!B3</f>
        <v>Cunha odontológica, material: madeira, tipo: anatômica, aplicação: restauração interproximal, tipo ponta: fina, características adicionais: seção triangular, lisa, cores sortidas, Caixa 100,00 UN</v>
      </c>
      <c r="C48" s="54" t="str">
        <f>Item39!C3</f>
        <v>caxa 100un</v>
      </c>
      <c r="D48" s="54">
        <f>Item39!D3</f>
        <v>10</v>
      </c>
      <c r="E48" s="56">
        <f>Item39!E3</f>
        <v>5.9</v>
      </c>
      <c r="F48" s="57">
        <f t="shared" si="1"/>
        <v>59</v>
      </c>
    </row>
    <row r="49" spans="1:6" ht="25.5" x14ac:dyDescent="0.2">
      <c r="A49" s="54">
        <v>40</v>
      </c>
      <c r="B49" s="55" t="str">
        <f>Item40!B3</f>
        <v>Pincel desenho, material cabo: madeira, tipo ponta: filete redondo, material cerda: pelo de marta, tamanho: 00, Unidade</v>
      </c>
      <c r="C49" s="54" t="str">
        <f>Item40!C3</f>
        <v>unidade</v>
      </c>
      <c r="D49" s="54">
        <f>Item40!D3</f>
        <v>20</v>
      </c>
      <c r="E49" s="56">
        <f>Item40!E3</f>
        <v>19.350000000000001</v>
      </c>
      <c r="F49" s="57">
        <f t="shared" si="1"/>
        <v>387</v>
      </c>
    </row>
    <row r="50" spans="1:6" ht="25.5" x14ac:dyDescent="0.2">
      <c r="A50" s="54">
        <v>41</v>
      </c>
      <c r="B50" s="55" t="str">
        <f>Item41!B3</f>
        <v>Pincel desenho, material cabo: madeira, tipo ponta: redondo, material cerda: pelo de marta, tamanho: 03, características adicionais: aquarela, Unidade</v>
      </c>
      <c r="C50" s="54" t="str">
        <f>Item41!C3</f>
        <v>unidade</v>
      </c>
      <c r="D50" s="54">
        <f>Item41!D3</f>
        <v>20</v>
      </c>
      <c r="E50" s="56">
        <f>Item41!E3</f>
        <v>22.49</v>
      </c>
      <c r="F50" s="57">
        <f t="shared" si="1"/>
        <v>449.79999999999995</v>
      </c>
    </row>
    <row r="51" spans="1:6" ht="38.25" x14ac:dyDescent="0.2">
      <c r="A51" s="54">
        <v>42</v>
      </c>
      <c r="B51" s="55" t="str">
        <f>Item42!B3</f>
        <v>Agulha odontológica, material: aço inoxidável siliconizado, aplicação: gengival, anestesia, dimensão: 30 g curta, tipo ponta: com bisel trifacetado, tipo conexão: conector p, seringa carpule, tipo uso: estéril, descartável, apresentação: c, protetor plástico e lacre, Caixa 100,00 UN</v>
      </c>
      <c r="C51" s="54" t="str">
        <f>Item42!C3</f>
        <v>caixa 100un</v>
      </c>
      <c r="D51" s="54">
        <f>Item42!D3</f>
        <v>40</v>
      </c>
      <c r="E51" s="56">
        <f>Item42!E3</f>
        <v>26.2</v>
      </c>
      <c r="F51" s="57">
        <f t="shared" si="1"/>
        <v>1048</v>
      </c>
    </row>
    <row r="52" spans="1:6" ht="25.5" x14ac:dyDescent="0.2">
      <c r="A52" s="54">
        <v>43</v>
      </c>
      <c r="B52" s="55" t="str">
        <f>Item43!B3</f>
        <v>Mepivacaína cloridrato, apresentação: associada com norepinefrina, dosagem: 2% + 1:100.000, Tubete 1,80 ML</v>
      </c>
      <c r="C52" s="54" t="str">
        <f>Item43!C3</f>
        <v>Tubete 1,8ml</v>
      </c>
      <c r="D52" s="54">
        <f>Item43!D3</f>
        <v>2000</v>
      </c>
      <c r="E52" s="56">
        <f>Item43!E3</f>
        <v>2.58</v>
      </c>
      <c r="F52" s="57">
        <f t="shared" si="1"/>
        <v>5160</v>
      </c>
    </row>
    <row r="53" spans="1:6" x14ac:dyDescent="0.2">
      <c r="A53" s="54">
        <v>44</v>
      </c>
      <c r="B53" s="55" t="str">
        <f>Item44!B3</f>
        <v xml:space="preserve">Lidocaína cloridrato, dosagem: 10%, apresentação: spray, Frasco 50,00 ML </v>
      </c>
      <c r="C53" s="54" t="str">
        <f>Item44!C3</f>
        <v>Frasco 50ml</v>
      </c>
      <c r="D53" s="54">
        <f>Item44!D3</f>
        <v>4</v>
      </c>
      <c r="E53" s="56">
        <f>Item44!E3</f>
        <v>45.45</v>
      </c>
      <c r="F53" s="57">
        <f t="shared" si="1"/>
        <v>181.8</v>
      </c>
    </row>
    <row r="54" spans="1:6" x14ac:dyDescent="0.2">
      <c r="A54" s="54">
        <v>45</v>
      </c>
      <c r="B54" s="55" t="str">
        <f>Item45!B3</f>
        <v>Benzocaína, concentração: 20%, uso: gel tópico, Pote 12,00 G</v>
      </c>
      <c r="C54" s="54" t="str">
        <f>Item45!C3</f>
        <v>Pote 12g</v>
      </c>
      <c r="D54" s="54">
        <f>Item45!D3</f>
        <v>20</v>
      </c>
      <c r="E54" s="56">
        <f>Item45!E3</f>
        <v>5.6</v>
      </c>
      <c r="F54" s="57">
        <f t="shared" si="1"/>
        <v>112</v>
      </c>
    </row>
    <row r="55" spans="1:6" x14ac:dyDescent="0.2">
      <c r="A55" s="54">
        <v>46</v>
      </c>
      <c r="B55" s="55" t="str">
        <f>Item46!B3</f>
        <v>Mepivacaína cloridrato, concentração: 3%, forma farmacêutica: solução injetável, Tubete 1,80 ML</v>
      </c>
      <c r="C55" s="54" t="str">
        <f>Item46!C3</f>
        <v>Tubete 1,8ml</v>
      </c>
      <c r="D55" s="54">
        <f>Item46!D3</f>
        <v>200</v>
      </c>
      <c r="E55" s="56">
        <f>Item46!E3</f>
        <v>2.11</v>
      </c>
      <c r="F55" s="57">
        <f t="shared" si="1"/>
        <v>422</v>
      </c>
    </row>
    <row r="56" spans="1:6" ht="25.5" x14ac:dyDescent="0.2">
      <c r="A56" s="54">
        <v>47</v>
      </c>
      <c r="B56" s="55" t="str">
        <f>Item47!B3</f>
        <v>Triclosana, composição: associada ao fluoreto de sódio, concentração: 0,3 mg,ml, forma farmacêutica: enxaguatório bucal, Frasco 2,00 L</v>
      </c>
      <c r="C56" s="54" t="str">
        <f>Item47!C3</f>
        <v>Frasco 2l</v>
      </c>
      <c r="D56" s="54">
        <f>Item47!D3</f>
        <v>2</v>
      </c>
      <c r="E56" s="56">
        <f>Item47!E3</f>
        <v>45.57</v>
      </c>
      <c r="F56" s="57">
        <f t="shared" si="1"/>
        <v>91.14</v>
      </c>
    </row>
    <row r="57" spans="1:6" ht="25.5" x14ac:dyDescent="0.2">
      <c r="A57" s="54">
        <v>48</v>
      </c>
      <c r="B57" s="55" t="str">
        <f>Item48!B3</f>
        <v>Material p, isolamento dental, dique de borracha, material: látex natural, tipo: lençol de borracha pré-cortado, dimensão: cerca de 14 x 14 cm, tipo uso : uso único, descartável, Embalagem 26,00 UM</v>
      </c>
      <c r="C57" s="54" t="str">
        <f>Item48!C3</f>
        <v>Embalagem 26un</v>
      </c>
      <c r="D57" s="54">
        <f>Item48!D3</f>
        <v>4</v>
      </c>
      <c r="E57" s="56">
        <f>Item48!E3</f>
        <v>20.27</v>
      </c>
      <c r="F57" s="57">
        <f t="shared" si="1"/>
        <v>81.08</v>
      </c>
    </row>
    <row r="58" spans="1:6" x14ac:dyDescent="0.2">
      <c r="A58" s="54">
        <v>49</v>
      </c>
      <c r="B58" s="55" t="str">
        <f>Item49!B3</f>
        <v>Paramonoclorofenol, associação: cânfora, aspecto físico: líquido, Frasco 20,00 ML</v>
      </c>
      <c r="C58" s="54" t="str">
        <f>Item49!C3</f>
        <v>Frasco 20ml</v>
      </c>
      <c r="D58" s="54">
        <f>Item49!D3</f>
        <v>4</v>
      </c>
      <c r="E58" s="56">
        <f>Item49!E3</f>
        <v>4.62</v>
      </c>
      <c r="F58" s="57">
        <f t="shared" si="1"/>
        <v>18.48</v>
      </c>
    </row>
    <row r="59" spans="1:6" x14ac:dyDescent="0.2">
      <c r="A59" s="54">
        <v>50</v>
      </c>
      <c r="B59" s="58" t="str">
        <f>Item50!B3</f>
        <v>Filme radiológico, tipo: raio-x, dimensões: 31 x 41 mm, Caixa 150,00 UN</v>
      </c>
      <c r="C59" s="54" t="str">
        <f>Item50!C3</f>
        <v>caixa 150un</v>
      </c>
      <c r="D59" s="54">
        <f>Item50!D3</f>
        <v>3</v>
      </c>
      <c r="E59" s="56">
        <f>Item50!E3</f>
        <v>138.81</v>
      </c>
      <c r="F59" s="57">
        <f t="shared" si="1"/>
        <v>416.43</v>
      </c>
    </row>
    <row r="60" spans="1:6" x14ac:dyDescent="0.2">
      <c r="A60" s="54">
        <v>51</v>
      </c>
      <c r="B60" s="58" t="str">
        <f>Item51!B3</f>
        <v>Filme radiológico, tipo: raio-x, dimensões: 22 x 35 mm, Caixa 100,00 UN</v>
      </c>
      <c r="C60" s="54" t="str">
        <f>Item51!C3</f>
        <v>Caixa 100un</v>
      </c>
      <c r="D60" s="54">
        <f>Item51!D3</f>
        <v>3</v>
      </c>
      <c r="E60" s="56">
        <f>Item51!E3</f>
        <v>213.85</v>
      </c>
      <c r="F60" s="57">
        <f t="shared" si="1"/>
        <v>641.54999999999995</v>
      </c>
    </row>
    <row r="61" spans="1:6" ht="25.5" x14ac:dyDescent="0.2">
      <c r="A61" s="54">
        <v>52</v>
      </c>
      <c r="B61" s="58" t="str">
        <f>Item52!B3</f>
        <v>Acessório para radiologia, tipo: posicionador filme, componentes: conjunto completo, características adicionais: até 4 unidades, esterilidade: autoclavável, tamanho: infantil, Unidade</v>
      </c>
      <c r="C61" s="54" t="str">
        <f>Item52!C3</f>
        <v>unidade</v>
      </c>
      <c r="D61" s="54">
        <f>Item52!D3</f>
        <v>4</v>
      </c>
      <c r="E61" s="56">
        <f>Item52!E3</f>
        <v>52.81</v>
      </c>
      <c r="F61" s="57">
        <f t="shared" si="1"/>
        <v>211.24</v>
      </c>
    </row>
    <row r="62" spans="1:6" ht="25.5" x14ac:dyDescent="0.2">
      <c r="A62" s="54">
        <v>53</v>
      </c>
      <c r="B62" s="58" t="str">
        <f>Item53!B3</f>
        <v>Broca alta rotação, material: carbide, formato: esférica, tipo haste: haste regular, tipo corte: corte médio, numeração americana 1: ref. 2, Unidade</v>
      </c>
      <c r="C62" s="54" t="str">
        <f>Item53!C3</f>
        <v>unidade</v>
      </c>
      <c r="D62" s="54">
        <f>Item53!D3</f>
        <v>10</v>
      </c>
      <c r="E62" s="56">
        <f>Item53!E3</f>
        <v>3.62</v>
      </c>
      <c r="F62" s="57">
        <f t="shared" si="1"/>
        <v>36.200000000000003</v>
      </c>
    </row>
    <row r="63" spans="1:6" ht="25.5" x14ac:dyDescent="0.2">
      <c r="A63" s="54">
        <v>54</v>
      </c>
      <c r="B63" s="58" t="str">
        <f>Item54!B3</f>
        <v>Broca alta rotação, material: carbide, formato: esférica, tipo haste: haste regular, tipo corte: corte médio, numeração americana 1: ref. 3, Unidade</v>
      </c>
      <c r="C63" s="54" t="str">
        <f>Item54!C3</f>
        <v>unidade</v>
      </c>
      <c r="D63" s="54">
        <f>Item54!D3</f>
        <v>8</v>
      </c>
      <c r="E63" s="56">
        <f>Item54!E3</f>
        <v>5.43</v>
      </c>
      <c r="F63" s="57">
        <f t="shared" si="1"/>
        <v>43.44</v>
      </c>
    </row>
    <row r="64" spans="1:6" ht="25.5" x14ac:dyDescent="0.2">
      <c r="A64" s="54">
        <v>55</v>
      </c>
      <c r="B64" s="58" t="str">
        <f>Item55!B3</f>
        <v>Broca alta rotação, material: carbide, formato: esférica, tipo haste: haste regular, tipo corte: corte médio, numeração americana 1: ref. 4, Unidade</v>
      </c>
      <c r="C64" s="54" t="str">
        <f>Item55!C3</f>
        <v>unidade</v>
      </c>
      <c r="D64" s="54">
        <f>Item55!D3</f>
        <v>8</v>
      </c>
      <c r="E64" s="56">
        <f>Item55!E3</f>
        <v>3.4</v>
      </c>
      <c r="F64" s="57">
        <f t="shared" si="1"/>
        <v>27.2</v>
      </c>
    </row>
    <row r="65" spans="1:6" ht="25.5" x14ac:dyDescent="0.2">
      <c r="A65" s="54">
        <v>56</v>
      </c>
      <c r="B65" s="58" t="str">
        <f>Item56!B3</f>
        <v>Broca alta rotação, material: carbide, formato: esférica, tipo haste: haste regular, tipo corte: corte médio, numeração americana 1: ref. 5, Unidade</v>
      </c>
      <c r="C65" s="54" t="str">
        <f>Item56!C3</f>
        <v>unidade</v>
      </c>
      <c r="D65" s="54">
        <f>Item56!D3</f>
        <v>12</v>
      </c>
      <c r="E65" s="56">
        <f>Item56!E3</f>
        <v>4.22</v>
      </c>
      <c r="F65" s="57">
        <f t="shared" si="1"/>
        <v>50.64</v>
      </c>
    </row>
    <row r="66" spans="1:6" ht="25.5" x14ac:dyDescent="0.2">
      <c r="A66" s="54">
        <v>57</v>
      </c>
      <c r="B66" s="58" t="str">
        <f>Item57!B3</f>
        <v>Broca alta rotação, material: carbide, formato: esférica, tipo haste: haste longa, tipo corte: cirúrgica, numeração americana 1: ref. 4, Unidade</v>
      </c>
      <c r="C66" s="54" t="str">
        <f>Item57!C3</f>
        <v>unidade</v>
      </c>
      <c r="D66" s="54">
        <f>Item57!D3</f>
        <v>2</v>
      </c>
      <c r="E66" s="56">
        <f>Item57!E3</f>
        <v>6.62</v>
      </c>
      <c r="F66" s="57">
        <f t="shared" si="1"/>
        <v>13.24</v>
      </c>
    </row>
    <row r="67" spans="1:6" ht="25.5" x14ac:dyDescent="0.2">
      <c r="A67" s="54">
        <v>58</v>
      </c>
      <c r="B67" s="58" t="str">
        <f>Item58!B3</f>
        <v>Disco - uso odontologia, tipo: lixa, material: poliéster + óxido de alumínio, tipo face: monoface, diâmetro: cerca de 3,8 pol, tipo do encaixe: encaixe de polímero p, mandril denteado, tipo uso: descartável, Unidade</v>
      </c>
      <c r="C67" s="54" t="str">
        <f>Item58!C3</f>
        <v>unidade</v>
      </c>
      <c r="D67" s="54">
        <f>Item58!D3</f>
        <v>360</v>
      </c>
      <c r="E67" s="56">
        <f>Item58!E3</f>
        <v>1.66</v>
      </c>
      <c r="F67" s="57">
        <f t="shared" si="1"/>
        <v>597.6</v>
      </c>
    </row>
    <row r="68" spans="1:6" ht="38.25" x14ac:dyDescent="0.2">
      <c r="A68" s="54">
        <v>59</v>
      </c>
      <c r="B68" s="58" t="str">
        <f>Item59!B3</f>
        <v>Disco - uso odontologia, tipo: lixa, material: poliéster + óxido de alumínio, tipo face: monoface, diâmetro: cerca de 1,2 pol, tipo do encaixe: encaixe de ilhós p, mandril de pressão, tipo uso: descartável, Unidade, granulação variada e um mandril</v>
      </c>
      <c r="C68" s="54" t="str">
        <f>Item59!C3</f>
        <v>unidade</v>
      </c>
      <c r="D68" s="54">
        <f>Item59!D3</f>
        <v>240</v>
      </c>
      <c r="E68" s="56">
        <f>Item59!E3</f>
        <v>61.35</v>
      </c>
      <c r="F68" s="57">
        <f t="shared" si="1"/>
        <v>14724</v>
      </c>
    </row>
    <row r="69" spans="1:6" ht="25.5" x14ac:dyDescent="0.2">
      <c r="A69" s="54">
        <v>60</v>
      </c>
      <c r="B69" s="58" t="str">
        <f>Item60!B3</f>
        <v>Mandril odontológico, material: aço inoxidável, modelo: de pressão, compatibilidade: para contra ângulo, Unidade</v>
      </c>
      <c r="C69" s="54" t="str">
        <f>Item60!C3</f>
        <v>unidade</v>
      </c>
      <c r="D69" s="54">
        <f>Item60!D3</f>
        <v>8</v>
      </c>
      <c r="E69" s="56">
        <f>Item60!E3</f>
        <v>2.94</v>
      </c>
      <c r="F69" s="57">
        <f t="shared" si="1"/>
        <v>23.52</v>
      </c>
    </row>
    <row r="70" spans="1:6" ht="25.5" x14ac:dyDescent="0.2">
      <c r="A70" s="54">
        <v>61</v>
      </c>
      <c r="B70" s="58" t="str">
        <f>Item61!B3</f>
        <v>Carbono para articular, material: em papel, formato: formato de fita, cor: dupla face - 2 cores, tipo uso: estéril, descartável, apresentação: em folha, Embalagem 12,00 UN</v>
      </c>
      <c r="C70" s="54" t="str">
        <f>Item61!C3</f>
        <v>embalagem 12un</v>
      </c>
      <c r="D70" s="54">
        <f>Item61!D3</f>
        <v>15</v>
      </c>
      <c r="E70" s="56">
        <f>Item61!E3</f>
        <v>1.96</v>
      </c>
      <c r="F70" s="57">
        <f t="shared" si="1"/>
        <v>29.4</v>
      </c>
    </row>
    <row r="71" spans="1:6" ht="25.5" x14ac:dyDescent="0.2">
      <c r="A71" s="54">
        <v>62</v>
      </c>
      <c r="B71" s="58" t="str">
        <f>Item62!B3</f>
        <v>Ponta p, seringa materiais viscosos, compatível para centrix, tipo: refil, componentes: c, êmbolo, tipo uso: descartável, Embalagem 50,00 UN</v>
      </c>
      <c r="C71" s="54" t="str">
        <f>Item62!C3</f>
        <v>embalagem 50un</v>
      </c>
      <c r="D71" s="54">
        <f>Item62!D3</f>
        <v>2</v>
      </c>
      <c r="E71" s="56">
        <f>Item62!E3</f>
        <v>206</v>
      </c>
      <c r="F71" s="57">
        <f t="shared" si="1"/>
        <v>412</v>
      </c>
    </row>
    <row r="72" spans="1:6" ht="25.5" x14ac:dyDescent="0.2">
      <c r="A72" s="54">
        <v>63</v>
      </c>
      <c r="B72" s="58" t="str">
        <f>Item63!B3</f>
        <v>Ponta montada uso odontológico, material: silicone c, óxido de alumínio, formato: taça, cor: branca, aplicação: resinas, compatibilidade: contra ângulo, Unidade</v>
      </c>
      <c r="C72" s="54" t="str">
        <f>Item63!C3</f>
        <v>unidade</v>
      </c>
      <c r="D72" s="54">
        <f>Item63!D3</f>
        <v>70</v>
      </c>
      <c r="E72" s="56">
        <f>Item63!E3</f>
        <v>1.53</v>
      </c>
      <c r="F72" s="57">
        <f t="shared" si="1"/>
        <v>107.10000000000001</v>
      </c>
    </row>
    <row r="73" spans="1:6" x14ac:dyDescent="0.2">
      <c r="A73" s="54">
        <v>64</v>
      </c>
      <c r="B73" s="58" t="str">
        <f>Item64!B3</f>
        <v>Bicarbonato de sódio, apresentação: pó, Unidade, Sachês 40,00 G</v>
      </c>
      <c r="C73" s="54" t="str">
        <f>Item64!C3</f>
        <v>sachê 40g</v>
      </c>
      <c r="D73" s="54">
        <f>Item64!D3</f>
        <v>72</v>
      </c>
      <c r="E73" s="56">
        <f>Item64!E3</f>
        <v>1.88</v>
      </c>
      <c r="F73" s="57">
        <f t="shared" si="1"/>
        <v>135.35999999999999</v>
      </c>
    </row>
    <row r="74" spans="1:6" ht="25.5" x14ac:dyDescent="0.2">
      <c r="A74" s="54">
        <v>65</v>
      </c>
      <c r="B74" s="58" t="str">
        <f>Item65!B3</f>
        <v>Hidróxido de cálcio, tipo: cimento, aspecto físico: base + catalisador, apresentação: conjunto completo, Unidade</v>
      </c>
      <c r="C74" s="54" t="str">
        <f>Item65!C3</f>
        <v>unidade</v>
      </c>
      <c r="D74" s="54">
        <f>Item65!D3</f>
        <v>2</v>
      </c>
      <c r="E74" s="56">
        <f>Item65!E3</f>
        <v>17.96</v>
      </c>
      <c r="F74" s="57">
        <f t="shared" ref="F74:F105" si="2">(ROUND(E74,2)*D74)</f>
        <v>35.92</v>
      </c>
    </row>
    <row r="75" spans="1:6" ht="25.5" x14ac:dyDescent="0.2">
      <c r="A75" s="54">
        <v>66</v>
      </c>
      <c r="B75" s="58" t="str">
        <f>Item66!B3</f>
        <v>Hidróxido de cálcio, tipo: cimento, aspecto físico: pasta, características adicionais: fotopolimerizável, Seringa 2,00 G</v>
      </c>
      <c r="C75" s="54" t="str">
        <f>Item66!C3</f>
        <v>seringa 2g</v>
      </c>
      <c r="D75" s="54">
        <f>Item66!D3</f>
        <v>4</v>
      </c>
      <c r="E75" s="56">
        <f>Item66!E3</f>
        <v>31.69</v>
      </c>
      <c r="F75" s="57">
        <f t="shared" si="2"/>
        <v>126.76</v>
      </c>
    </row>
    <row r="76" spans="1:6" ht="25.5" x14ac:dyDescent="0.2">
      <c r="A76" s="54">
        <v>67</v>
      </c>
      <c r="B76" s="58" t="str">
        <f>Item67!B3</f>
        <v>Cimento de ionômero de vidro, tipo: restaurador, alta viscosidade, ativação: autopolimerizável, aspecto físico: pó + líquido, cor A2 apresentação: conjunto completo, Unidade</v>
      </c>
      <c r="C76" s="54" t="str">
        <f>Item67!C3</f>
        <v>unidade</v>
      </c>
      <c r="D76" s="54">
        <f>Item67!D3</f>
        <v>2</v>
      </c>
      <c r="E76" s="56">
        <f>Item67!E3</f>
        <v>21.56</v>
      </c>
      <c r="F76" s="57">
        <f t="shared" si="2"/>
        <v>43.12</v>
      </c>
    </row>
    <row r="77" spans="1:6" ht="25.5" x14ac:dyDescent="0.2">
      <c r="A77" s="54">
        <v>68</v>
      </c>
      <c r="B77" s="58" t="str">
        <f>Item68!B3</f>
        <v>Cimento de ionômero de vidro, tipo: restaurador, alta viscosidade, ativação: autopolimerizável, aspecto físico: pó + líquido, cor A3, apresentação: conjunto completo, Unidade</v>
      </c>
      <c r="C77" s="54" t="str">
        <f>Item68!C3</f>
        <v>unidade</v>
      </c>
      <c r="D77" s="54">
        <f>Item68!D3</f>
        <v>2</v>
      </c>
      <c r="E77" s="56">
        <f>Item68!E3</f>
        <v>21.56</v>
      </c>
      <c r="F77" s="57">
        <f t="shared" si="2"/>
        <v>43.12</v>
      </c>
    </row>
    <row r="78" spans="1:6" ht="25.5" x14ac:dyDescent="0.2">
      <c r="A78" s="54">
        <v>69</v>
      </c>
      <c r="B78" s="58" t="str">
        <f>Item69!B3</f>
        <v>Cimento de ionômero de vidro, tipo: restaurador, alta viscosidade, ativação: autopolimerizável, aspecto físico: pó + líquido, cor B2, apresentação: conjunto completo, Unidade</v>
      </c>
      <c r="C78" s="54" t="str">
        <f>Item69!C3</f>
        <v>unidade</v>
      </c>
      <c r="D78" s="54">
        <f>Item69!D3</f>
        <v>2</v>
      </c>
      <c r="E78" s="56">
        <f>Item69!E3</f>
        <v>21.56</v>
      </c>
      <c r="F78" s="57">
        <f t="shared" si="2"/>
        <v>43.12</v>
      </c>
    </row>
    <row r="79" spans="1:6" ht="38.25" x14ac:dyDescent="0.2">
      <c r="A79" s="54">
        <v>70</v>
      </c>
      <c r="B79" s="58" t="str">
        <f>Item70!B3</f>
        <v>Cimento de ionômero de vidro, tipo: restauração, ativação: fotopolimerizável, aspecto físico: pó + líquido, cor A2, apresentação: conjunto completo, característica adicional: erosão máxima 0,17 mm, tempo de presa: máximo 5 min, componente adicional: primer + glazer, Unidade</v>
      </c>
      <c r="C79" s="54" t="str">
        <f>Item70!C3</f>
        <v>unidade</v>
      </c>
      <c r="D79" s="54">
        <f>Item70!D3</f>
        <v>2</v>
      </c>
      <c r="E79" s="56">
        <f>Item70!E3</f>
        <v>40.71</v>
      </c>
      <c r="F79" s="57">
        <f t="shared" si="2"/>
        <v>81.42</v>
      </c>
    </row>
    <row r="80" spans="1:6" ht="38.25" x14ac:dyDescent="0.2">
      <c r="A80" s="54">
        <v>71</v>
      </c>
      <c r="B80" s="58" t="str">
        <f>Item71!B3</f>
        <v>Cimento de ionômero de vidro, tipo: restauração, ativação: fotopolimerizável, aspecto físico: pó + líquido, cor A3, apresentação: conjunto completo, característica adicional: erosão máxima 0,17 mm, tempo de presa: máximo 5 min, componente adicional: primer + glazer, Unidade</v>
      </c>
      <c r="C80" s="54" t="str">
        <f>Item71!C3</f>
        <v>unidade</v>
      </c>
      <c r="D80" s="54">
        <f>Item71!D3</f>
        <v>2</v>
      </c>
      <c r="E80" s="56">
        <f>Item71!E3</f>
        <v>40.71</v>
      </c>
      <c r="F80" s="57">
        <f t="shared" si="2"/>
        <v>81.42</v>
      </c>
    </row>
    <row r="81" spans="1:6" ht="25.5" x14ac:dyDescent="0.2">
      <c r="A81" s="54">
        <v>72</v>
      </c>
      <c r="B81" s="58" t="str">
        <f>Item72!B3</f>
        <v>Cimento odontológico, tipo: temporário, composição: óxido de zinco e eugenol, aspecto físico: pó + líquido, apresentação: conjunto completo, Unidade</v>
      </c>
      <c r="C81" s="54" t="str">
        <f>Item72!C3</f>
        <v>unidade</v>
      </c>
      <c r="D81" s="54">
        <f>Item72!D3</f>
        <v>2</v>
      </c>
      <c r="E81" s="56">
        <f>Item72!E3</f>
        <v>18.71</v>
      </c>
      <c r="F81" s="57">
        <f t="shared" si="2"/>
        <v>37.42</v>
      </c>
    </row>
    <row r="82" spans="1:6" ht="25.5" x14ac:dyDescent="0.2">
      <c r="A82" s="54">
        <v>73</v>
      </c>
      <c r="B82" s="58" t="str">
        <f>Item73!B3</f>
        <v>Fio de sutura, material: mononylon, tipo fio: 5-0, cor: incolor, características adicionais: com agulha, tipo agulha: 3,8 círculo cortante, comprimento agulha: 1,90 cm, Envelope</v>
      </c>
      <c r="C82" s="54" t="str">
        <f>Item73!C3</f>
        <v>envelope</v>
      </c>
      <c r="D82" s="54">
        <f>Item73!D3</f>
        <v>24</v>
      </c>
      <c r="E82" s="56">
        <f>Item73!E3</f>
        <v>2.08</v>
      </c>
      <c r="F82" s="57">
        <f t="shared" si="2"/>
        <v>49.92</v>
      </c>
    </row>
    <row r="83" spans="1:6" ht="25.5" x14ac:dyDescent="0.2">
      <c r="A83" s="54">
        <v>74</v>
      </c>
      <c r="B83" s="58" t="str">
        <f>Item74!B3</f>
        <v>Fixador radiológico, aplicação: para processamento manual, aspecto físico: solução aquosa pronta para uso, Frasco 475,00 ML</v>
      </c>
      <c r="C83" s="54" t="str">
        <f>Item74!C3</f>
        <v>frasco 475ml</v>
      </c>
      <c r="D83" s="54">
        <f>Item74!D3</f>
        <v>30</v>
      </c>
      <c r="E83" s="56">
        <f>Item74!E3</f>
        <v>10.24</v>
      </c>
      <c r="F83" s="57">
        <f t="shared" si="2"/>
        <v>307.2</v>
      </c>
    </row>
    <row r="84" spans="1:6" ht="25.5" x14ac:dyDescent="0.2">
      <c r="A84" s="54">
        <v>75</v>
      </c>
      <c r="B84" s="58" t="str">
        <f>Item75!B3</f>
        <v>Revelador radiológico, tipo: solução aquosa pronta p, uso, aplicação: para processamento manual, Frasco 475,00 ML</v>
      </c>
      <c r="C84" s="54" t="str">
        <f>Item75!C3</f>
        <v>frasco 475ml</v>
      </c>
      <c r="D84" s="54">
        <f>Item75!D3</f>
        <v>30</v>
      </c>
      <c r="E84" s="56">
        <f>Item75!E3</f>
        <v>9.73</v>
      </c>
      <c r="F84" s="57">
        <f t="shared" si="2"/>
        <v>291.90000000000003</v>
      </c>
    </row>
    <row r="85" spans="1:6" x14ac:dyDescent="0.2">
      <c r="A85" s="54">
        <v>76</v>
      </c>
      <c r="B85" s="58" t="str">
        <f>Item76!B3</f>
        <v>Selante, tipo: para fóssulas e fissuras, característica adicional: fotopolimerizável, Seringa 2,50 G</v>
      </c>
      <c r="C85" s="54" t="str">
        <f>Item76!C3</f>
        <v>Seringa 2,5g</v>
      </c>
      <c r="D85" s="54">
        <f>Item76!D3</f>
        <v>6</v>
      </c>
      <c r="E85" s="56">
        <f>Item76!E3</f>
        <v>20.5</v>
      </c>
      <c r="F85" s="57">
        <f t="shared" si="2"/>
        <v>123</v>
      </c>
    </row>
    <row r="86" spans="1:6" x14ac:dyDescent="0.2">
      <c r="A86" s="54">
        <v>77</v>
      </c>
      <c r="B86" s="58" t="str">
        <f>Item77!B3</f>
        <v>Verniz dentário, composição: c, fluoreto de sódio, Conjunto</v>
      </c>
      <c r="C86" s="54" t="str">
        <f>Item77!C3</f>
        <v>conjunto</v>
      </c>
      <c r="D86" s="54">
        <f>Item77!D3</f>
        <v>4</v>
      </c>
      <c r="E86" s="56">
        <f>Item77!E3</f>
        <v>14.73</v>
      </c>
      <c r="F86" s="57">
        <f t="shared" si="2"/>
        <v>58.92</v>
      </c>
    </row>
    <row r="87" spans="1:6" ht="25.5" x14ac:dyDescent="0.2">
      <c r="A87" s="54">
        <v>78</v>
      </c>
      <c r="B87" s="58" t="str">
        <f>Item78!B3</f>
        <v>Babador, material: papel absorvente e plástico, tipo uso: descartável, cor: branca, comprimento: 33 cm, largura: 48 cm, características adicionais: 2 camadas papel,1 camada plástico, Caixa 100,00 UN</v>
      </c>
      <c r="C87" s="54" t="str">
        <f>Item78!C3</f>
        <v>caixa 100un</v>
      </c>
      <c r="D87" s="54">
        <f>Item78!D3</f>
        <v>45</v>
      </c>
      <c r="E87" s="56">
        <f>Item78!E3</f>
        <v>12.61</v>
      </c>
      <c r="F87" s="57">
        <f t="shared" si="2"/>
        <v>567.44999999999993</v>
      </c>
    </row>
    <row r="88" spans="1:6" ht="38.25" x14ac:dyDescent="0.2">
      <c r="A88" s="54">
        <v>79</v>
      </c>
      <c r="B88" s="58" t="str">
        <f>Item79!B3</f>
        <v>Embalagem p, esterilização, material: papel grau cirúrgico, composição: c, filme polímero multilaminado, gramatura , espessura: cerca de 60g/m2, apresentação: envelope, componentes adicionais: autosselante, tamanho: cerca de 10 x 25 cm, componentes: c, indicador químico, tipo uso: uso único, Unidade</v>
      </c>
      <c r="C88" s="54" t="str">
        <f>Item79!C3</f>
        <v>unidade</v>
      </c>
      <c r="D88" s="54">
        <f>Item79!D3</f>
        <v>1200</v>
      </c>
      <c r="E88" s="56">
        <f>Item79!E3</f>
        <v>0.24</v>
      </c>
      <c r="F88" s="57">
        <f t="shared" si="2"/>
        <v>288</v>
      </c>
    </row>
    <row r="89" spans="1:6" ht="38.25" x14ac:dyDescent="0.2">
      <c r="A89" s="54">
        <v>80</v>
      </c>
      <c r="B89" s="58" t="str">
        <f>Item80!B3</f>
        <v>Embalagem p, esterilização, material: papel grau cirúrgico, composição: c, filme polímero multilaminado, gramatura , espessura: cerca de 60g/m2, apresentação: envelope, componentes adicionais: autosselante, tamanho: cerca de 20 x 30 cm, componentes: c, indicador químico, tipo uso: uso único, Unidade</v>
      </c>
      <c r="C89" s="54" t="str">
        <f>Item80!C3</f>
        <v>unidade</v>
      </c>
      <c r="D89" s="54">
        <f>Item80!D3</f>
        <v>1000</v>
      </c>
      <c r="E89" s="56">
        <f>Item80!E3</f>
        <v>0.63</v>
      </c>
      <c r="F89" s="57">
        <f t="shared" si="2"/>
        <v>630</v>
      </c>
    </row>
    <row r="90" spans="1:6" ht="38.25" x14ac:dyDescent="0.2">
      <c r="A90" s="54">
        <v>81</v>
      </c>
      <c r="B90" s="58" t="str">
        <f>Item81!B3</f>
        <v>Embalagem p, esterilização, material: papel grau cirúrgico, composição: c, filme polímero multilaminado, gramatura , espessura: cerca de 60g/m2, apresentação: envelope, componentes adicionais: autosselante, tamanho: cerca de 20 x 40 cm, componentes: c, indicador químico, tipo uso: uso único, Unidade</v>
      </c>
      <c r="C90" s="54" t="str">
        <f>Item81!C3</f>
        <v>unidade</v>
      </c>
      <c r="D90" s="54">
        <f>Item81!D3</f>
        <v>3000</v>
      </c>
      <c r="E90" s="56">
        <f>Item81!E3</f>
        <v>0.79</v>
      </c>
      <c r="F90" s="57">
        <f t="shared" si="2"/>
        <v>2370</v>
      </c>
    </row>
    <row r="91" spans="1:6" ht="25.5" x14ac:dyDescent="0.2">
      <c r="A91" s="54">
        <v>82</v>
      </c>
      <c r="B91" s="58" t="str">
        <f>Item82!B3</f>
        <v>Fluoreto de sódio, concentração: 2%, forma farmacêutica: gel tixotrópico, característica adicional: neutro, Frasco 200,00 ML</v>
      </c>
      <c r="C91" s="54" t="str">
        <f>Item82!C3</f>
        <v>frasco 200ml</v>
      </c>
      <c r="D91" s="54">
        <f>Item82!D3</f>
        <v>4</v>
      </c>
      <c r="E91" s="56">
        <f>Item82!E3</f>
        <v>3.52</v>
      </c>
      <c r="F91" s="57">
        <f t="shared" si="2"/>
        <v>14.08</v>
      </c>
    </row>
    <row r="92" spans="1:6" ht="38.25" x14ac:dyDescent="0.2">
      <c r="A92" s="54">
        <v>83</v>
      </c>
      <c r="B92" s="58" t="str">
        <f>Item83!B3</f>
        <v>Hidróxido de cálcio, aspecto físico: pó ou cristal fino branco, fórmula química: ca(oh)2, peso molecular: 74,09 g,mol, grau de pureza: pureza mínima de 95%, característica adicional: reagente p.a., número de referência química: cas 1305- 62-0, frasco com 10,00 Gramas</v>
      </c>
      <c r="C92" s="54" t="str">
        <f>Item83!C3</f>
        <v>frasco 10g</v>
      </c>
      <c r="D92" s="54">
        <f>Item83!D3</f>
        <v>4</v>
      </c>
      <c r="E92" s="56">
        <f>Item83!E3</f>
        <v>3.85</v>
      </c>
      <c r="F92" s="57">
        <f t="shared" si="2"/>
        <v>15.4</v>
      </c>
    </row>
    <row r="93" spans="1:6" ht="38.25" x14ac:dyDescent="0.2">
      <c r="A93" s="54">
        <v>84</v>
      </c>
      <c r="B93" s="58" t="str">
        <f>Item84!B3</f>
        <v>Indicador químico, classe: classe v, tipo: integrador, apresentação: pacote pronto para teste, uso único, características adicionais: para esterilização a vapor, componentes adicionais: indicador químico externo para controle exposição, Unidade</v>
      </c>
      <c r="C93" s="54" t="str">
        <f>Item84!C3</f>
        <v>unidade</v>
      </c>
      <c r="D93" s="54">
        <f>Item84!D3</f>
        <v>1500</v>
      </c>
      <c r="E93" s="56">
        <f>Item84!E3</f>
        <v>0.43</v>
      </c>
      <c r="F93" s="57">
        <f t="shared" si="2"/>
        <v>645</v>
      </c>
    </row>
    <row r="94" spans="1:6" ht="25.5" x14ac:dyDescent="0.2">
      <c r="A94" s="54">
        <v>85</v>
      </c>
      <c r="B94" s="58" t="str">
        <f>Item85!B3</f>
        <v>Lâmina bisturi, material: aço inoxidável, tamanho: nº 15, tipo: descartável, esterilidade: estéril, características adicionais: embalada individualmente, Caixa 100,00 UN</v>
      </c>
      <c r="C94" s="54" t="str">
        <f>Item85!C3</f>
        <v>caixa 100un</v>
      </c>
      <c r="D94" s="54">
        <f>Item85!D3</f>
        <v>2</v>
      </c>
      <c r="E94" s="56">
        <f>Item85!E3</f>
        <v>31.12</v>
      </c>
      <c r="F94" s="57">
        <f t="shared" si="2"/>
        <v>62.24</v>
      </c>
    </row>
    <row r="95" spans="1:6" ht="25.5" x14ac:dyDescent="0.2">
      <c r="A95" s="54">
        <v>86</v>
      </c>
      <c r="B95" s="58" t="str">
        <f>Item86!B3</f>
        <v>Luva para procedimento não cirúrgico, material: látex natural íntegro e uniforme, tamanho: extrapequeno, características adicionais: sem pó, antiderrapante, tipo: ambidestra, Caixa 100,00 UN</v>
      </c>
      <c r="C95" s="54" t="str">
        <f>Item86!C3</f>
        <v>caixa 100un</v>
      </c>
      <c r="D95" s="54">
        <f>Item86!D3</f>
        <v>20</v>
      </c>
      <c r="E95" s="56">
        <f>Item86!E3</f>
        <v>108.58</v>
      </c>
      <c r="F95" s="57">
        <f t="shared" si="2"/>
        <v>2171.6</v>
      </c>
    </row>
    <row r="96" spans="1:6" ht="25.5" x14ac:dyDescent="0.2">
      <c r="A96" s="54">
        <v>87</v>
      </c>
      <c r="B96" s="58" t="str">
        <f>Item87!B3</f>
        <v>Luva para procedimento não cirúrgico, material: látex natural íntegro e uniforme, tamanho: pequeno, características adicionais: sem pó, tipo: ambidestra, Caixa 100,00 UN</v>
      </c>
      <c r="C96" s="54" t="str">
        <f>Item87!C3</f>
        <v>caixa 100un</v>
      </c>
      <c r="D96" s="54">
        <f>Item87!D3</f>
        <v>20</v>
      </c>
      <c r="E96" s="56">
        <f>Item87!E3</f>
        <v>65</v>
      </c>
      <c r="F96" s="57">
        <f t="shared" si="2"/>
        <v>1300</v>
      </c>
    </row>
    <row r="97" spans="1:6" ht="25.5" x14ac:dyDescent="0.2">
      <c r="A97" s="54">
        <v>88</v>
      </c>
      <c r="B97" s="58" t="str">
        <f>Item88!B3</f>
        <v>Luva para procedimento não cirúrgico, material: látex natural íntegro e uniforme, tamanho: médio, características adicionais: sem pó, antiderrapante, tipo: ambidestra, Caixa 100,00 UN</v>
      </c>
      <c r="C97" s="54" t="str">
        <f>Item88!C3</f>
        <v>caixa 100un</v>
      </c>
      <c r="D97" s="54">
        <f>Item88!D3</f>
        <v>20</v>
      </c>
      <c r="E97" s="56">
        <f>Item88!E3</f>
        <v>49.15</v>
      </c>
      <c r="F97" s="57">
        <f t="shared" si="2"/>
        <v>983</v>
      </c>
    </row>
    <row r="98" spans="1:6" ht="38.25" x14ac:dyDescent="0.2">
      <c r="A98" s="54">
        <v>89</v>
      </c>
      <c r="B98" s="58" t="str">
        <f>Item89!B3</f>
        <v>Luva para procedimento não cirúrgico, material: vinil, tamanho: médio, características adicionais: descartável, sem látex, sem pó, esterilidade: não estéril, cor: anatômica, resistente a tração, Caixa 100,00 UM</v>
      </c>
      <c r="C98" s="54" t="str">
        <f>Item89!C3</f>
        <v>caixa 100un</v>
      </c>
      <c r="D98" s="54">
        <f>Item89!D3</f>
        <v>25</v>
      </c>
      <c r="E98" s="56">
        <f>Item89!E3</f>
        <v>54.36</v>
      </c>
      <c r="F98" s="57">
        <f t="shared" si="2"/>
        <v>1359</v>
      </c>
    </row>
    <row r="99" spans="1:6" ht="25.5" x14ac:dyDescent="0.2">
      <c r="A99" s="54">
        <v>90</v>
      </c>
      <c r="B99" s="58" t="str">
        <f>Item90!B3</f>
        <v>Pasta abrasiva, apresentação: grãos, tamanho grão: 1 a 6 micra, aplicação: polimento final de porcelana e resina, Bisnaga 2,00 G</v>
      </c>
      <c r="C99" s="54" t="str">
        <f>Item90!C3</f>
        <v>bisnaga 2g</v>
      </c>
      <c r="D99" s="54">
        <f>Item90!D3</f>
        <v>6</v>
      </c>
      <c r="E99" s="56">
        <f>Item90!E3</f>
        <v>25.12</v>
      </c>
      <c r="F99" s="57">
        <f t="shared" si="2"/>
        <v>150.72</v>
      </c>
    </row>
    <row r="100" spans="1:6" x14ac:dyDescent="0.2">
      <c r="A100" s="54">
        <v>91</v>
      </c>
      <c r="B100" s="58" t="str">
        <f>Item91!B3</f>
        <v>Pasta profilática, composição básica: pedra pomes, composição: lauril sulfato de sódio, Bisnaga 90,00 G</v>
      </c>
      <c r="C100" s="54" t="str">
        <f>Item91!C3</f>
        <v>bisnaga 90g</v>
      </c>
      <c r="D100" s="54">
        <f>Item91!D3</f>
        <v>10</v>
      </c>
      <c r="E100" s="56">
        <f>Item91!E3</f>
        <v>3.38</v>
      </c>
      <c r="F100" s="57">
        <f t="shared" si="2"/>
        <v>33.799999999999997</v>
      </c>
    </row>
    <row r="101" spans="1:6" x14ac:dyDescent="0.2">
      <c r="A101" s="54">
        <v>92</v>
      </c>
      <c r="B101" s="58" t="str">
        <f>Item92!B3</f>
        <v>Evidenciador dental, aplicação: p, placa bacteriana, apresentação: pastilha, Pastilha</v>
      </c>
      <c r="C101" s="54" t="str">
        <f>Item92!C3</f>
        <v>pastilha</v>
      </c>
      <c r="D101" s="54">
        <f>Item92!D3</f>
        <v>240</v>
      </c>
      <c r="E101" s="56">
        <f>Item92!E3</f>
        <v>0.2</v>
      </c>
      <c r="F101" s="57">
        <f t="shared" si="2"/>
        <v>48</v>
      </c>
    </row>
    <row r="102" spans="1:6" x14ac:dyDescent="0.2">
      <c r="A102" s="54">
        <v>93</v>
      </c>
      <c r="B102" s="58" t="str">
        <f>Item93!B3</f>
        <v>Porta matriz odontológico, material: aço inoxidável, tipo: tofflemire, tamanho: adulto, Unidade</v>
      </c>
      <c r="C102" s="54" t="str">
        <f>Item93!C3</f>
        <v>unidade</v>
      </c>
      <c r="D102" s="54">
        <f>Item93!D3</f>
        <v>10</v>
      </c>
      <c r="E102" s="56">
        <f>Item93!E3</f>
        <v>23.39</v>
      </c>
      <c r="F102" s="57">
        <f t="shared" si="2"/>
        <v>233.9</v>
      </c>
    </row>
    <row r="103" spans="1:6" x14ac:dyDescent="0.2">
      <c r="A103" s="54">
        <v>94</v>
      </c>
      <c r="B103" s="58" t="str">
        <f>Item94!B3</f>
        <v>Porta matriz odontológico, material: aço inoxidável, tipo: tofflemire, tamanho: infantil, Unidade</v>
      </c>
      <c r="C103" s="54" t="str">
        <f>Item94!C3</f>
        <v>unidade</v>
      </c>
      <c r="D103" s="54">
        <f>Item94!D3</f>
        <v>10</v>
      </c>
      <c r="E103" s="56">
        <f>Item94!E3</f>
        <v>33</v>
      </c>
      <c r="F103" s="57">
        <f t="shared" si="2"/>
        <v>330</v>
      </c>
    </row>
    <row r="104" spans="1:6" ht="25.5" x14ac:dyDescent="0.2">
      <c r="A104" s="54">
        <v>95</v>
      </c>
      <c r="B104" s="58" t="str">
        <f>Item95!B3</f>
        <v>Gás refrigerante, aplicação: teste de vitalidade pulpar, apresentação: cilindro descartável, elemento básico: propano,butano, Frasco 200,00 ML</v>
      </c>
      <c r="C104" s="54" t="str">
        <f>Item95!C3</f>
        <v>frasco 200ml</v>
      </c>
      <c r="D104" s="54">
        <f>Item95!D3</f>
        <v>3</v>
      </c>
      <c r="E104" s="56">
        <f>Item95!E3</f>
        <v>26.45</v>
      </c>
      <c r="F104" s="57">
        <f t="shared" si="2"/>
        <v>79.349999999999994</v>
      </c>
    </row>
    <row r="105" spans="1:6" x14ac:dyDescent="0.2">
      <c r="A105" s="54">
        <v>96</v>
      </c>
      <c r="B105" s="58" t="str">
        <f>Item96!B3</f>
        <v>Petrolato, concentração: puro, forma farmacêutica: pomada, Bisnaga 30,00 G</v>
      </c>
      <c r="C105" s="54" t="str">
        <f>Item96!C3</f>
        <v>bisnaga 30g</v>
      </c>
      <c r="D105" s="54">
        <f>Item96!D3</f>
        <v>6</v>
      </c>
      <c r="E105" s="56">
        <f>Item96!E3</f>
        <v>7.43</v>
      </c>
      <c r="F105" s="57">
        <f t="shared" si="2"/>
        <v>44.58</v>
      </c>
    </row>
    <row r="106" spans="1:6" ht="25.5" x14ac:dyDescent="0.2">
      <c r="A106" s="54">
        <v>97</v>
      </c>
      <c r="B106" s="58" t="str">
        <f>Item97!B3</f>
        <v>Resina composta, tipo: fotopolimerizável, tamanho partículas: híbrida, aspecto físico: condensável, cor B2, Seringa 4,00 G</v>
      </c>
      <c r="C106" s="54" t="str">
        <f>Item97!C3</f>
        <v>seringa 4g</v>
      </c>
      <c r="D106" s="54">
        <f>Item97!D3</f>
        <v>2</v>
      </c>
      <c r="E106" s="56">
        <f>Item97!E3</f>
        <v>62.82</v>
      </c>
      <c r="F106" s="57">
        <f t="shared" ref="F106:F137" si="3">(ROUND(E106,2)*D106)</f>
        <v>125.64</v>
      </c>
    </row>
    <row r="107" spans="1:6" ht="25.5" x14ac:dyDescent="0.2">
      <c r="A107" s="54">
        <v>98</v>
      </c>
      <c r="B107" s="58" t="str">
        <f>Item98!B3</f>
        <v>Resina composta, tipo: fotopolimerizável, tamanho partículas: híbrida, aspecto físico: condensável, cor A3, Seringa 4,00 G</v>
      </c>
      <c r="C107" s="54" t="str">
        <f>Item98!C3</f>
        <v>seringa 4g</v>
      </c>
      <c r="D107" s="54">
        <f>Item98!D3</f>
        <v>2</v>
      </c>
      <c r="E107" s="56">
        <f>Item98!E3</f>
        <v>62.82</v>
      </c>
      <c r="F107" s="57">
        <f t="shared" si="3"/>
        <v>125.64</v>
      </c>
    </row>
    <row r="108" spans="1:6" ht="63.75" x14ac:dyDescent="0.2">
      <c r="A108" s="54">
        <v>99</v>
      </c>
      <c r="B108" s="58" t="str">
        <f>Item99!B3</f>
        <v>Máscara multiuso, material: manta sintética com tratamento eletrostático, tipo uso: descartável, finalidade: proteção contra poeiras, fumos e névoas tóxicas, tipo correia: cinta elástica com ajuste no rosto, tamanho: único, cor: branca, características adicionais: n95,pff2,mínimo filtração 95% partículas até 0,3. Deve possuir, também, certificação do INMETRO, atestando sua conformidade com as normas estabelecidas pela Portaria nº 230, de 17 de Agosto de 2009 do INMETRO.  Unidade: Unidade</v>
      </c>
      <c r="C108" s="54" t="str">
        <f>Item99!C3</f>
        <v>unidade</v>
      </c>
      <c r="D108" s="59">
        <f>Item99!D3</f>
        <v>360</v>
      </c>
      <c r="E108" s="56">
        <f>Item99!E3</f>
        <v>2.56</v>
      </c>
      <c r="F108" s="57">
        <f t="shared" si="3"/>
        <v>921.6</v>
      </c>
    </row>
    <row r="109" spans="1:6" ht="63.75" x14ac:dyDescent="0.2">
      <c r="A109" s="54">
        <v>100</v>
      </c>
      <c r="B109" s="58" t="str">
        <f>Item100!B3</f>
        <v>Protetor facial, constituído de carneira de material plástico com regulagem de tamanho através de catraca acoplada à coroa por meio de três parafusos metálicos e visor de polietileno tereftalato com formato esférico medindo cerca de 200 mm de largura e 190 mm de altura para uso por profissionais de saúde, conforme aprovação do Ministério do Trabalho e Emprego com certificado de aprovação ( CA ) 12376.</v>
      </c>
      <c r="C109" s="54" t="str">
        <f>Item100!C3</f>
        <v>unidade</v>
      </c>
      <c r="D109" s="59">
        <f>Item100!D3</f>
        <v>14</v>
      </c>
      <c r="E109" s="56">
        <f>Item100!E3</f>
        <v>10</v>
      </c>
      <c r="F109" s="57">
        <f t="shared" si="3"/>
        <v>140</v>
      </c>
    </row>
    <row r="110" spans="1:6" ht="25.5" x14ac:dyDescent="0.2">
      <c r="A110" s="54">
        <v>101</v>
      </c>
      <c r="B110" s="58" t="str">
        <f>Item101!B3</f>
        <v>Avental hospitalar, tipo: cirúrgico, material : polipropileno, tamanho : único, gramatura: cerca de  50 g, cm2, característica adicional: manga longa, punho elástico, esterilidade : uso único Unidade: Unidade</v>
      </c>
      <c r="C110" s="54" t="str">
        <f>Item101!C3</f>
        <v>unidade</v>
      </c>
      <c r="D110" s="59">
        <f>Item101!D3</f>
        <v>3600</v>
      </c>
      <c r="E110" s="56">
        <f>Item101!E3</f>
        <v>4.83</v>
      </c>
      <c r="F110" s="57">
        <f t="shared" si="3"/>
        <v>17388</v>
      </c>
    </row>
    <row r="111" spans="1:6" ht="25.5" x14ac:dyDescent="0.2">
      <c r="A111" s="54">
        <v>102</v>
      </c>
      <c r="B111" s="58" t="str">
        <f>Item102!B3</f>
        <v>Lidocaína cloridrato, composição: associada com epinefrina, dosagem: 2% + 1:100.000, apresentação: injetável Unidade: Tubete 1,80 ML</v>
      </c>
      <c r="C111" s="54" t="str">
        <f>Item102!C3</f>
        <v>Tubete 1,8ml</v>
      </c>
      <c r="D111" s="59">
        <f>Item102!D3</f>
        <v>100</v>
      </c>
      <c r="E111" s="56">
        <f>Item102!E3</f>
        <v>1.64</v>
      </c>
      <c r="F111" s="57">
        <f t="shared" si="3"/>
        <v>164</v>
      </c>
    </row>
    <row r="112" spans="1:6" ht="25.5" x14ac:dyDescent="0.2">
      <c r="A112" s="54">
        <v>103</v>
      </c>
      <c r="B112" s="58" t="str">
        <f>Item103!B3</f>
        <v>Prilocaína, composição: associada com felipressina, dosagem: 3% + 0,03ui,ml, apresentação: injetável Unidade: Tubete 1,80 ML</v>
      </c>
      <c r="C112" s="54" t="str">
        <f>Item103!C3</f>
        <v>Tubete 1,8ml</v>
      </c>
      <c r="D112" s="59">
        <f>Item103!D3</f>
        <v>100</v>
      </c>
      <c r="E112" s="56">
        <f>Item103!E3</f>
        <v>1.65</v>
      </c>
      <c r="F112" s="57">
        <f t="shared" si="3"/>
        <v>165</v>
      </c>
    </row>
    <row r="113" spans="1:6" x14ac:dyDescent="0.2">
      <c r="A113" s="54">
        <v>104</v>
      </c>
      <c r="B113" s="58" t="str">
        <f>Item104!B3</f>
        <v>Cimento restaurador provisório fotopolimerizável, embalagem contendo 3 seringa contendo 2,5g</v>
      </c>
      <c r="C113" s="54" t="str">
        <f>Item104!C3</f>
        <v>Embalagem</v>
      </c>
      <c r="D113" s="59">
        <f>Item104!D3</f>
        <v>6</v>
      </c>
      <c r="E113" s="56">
        <f>Item104!E3</f>
        <v>38</v>
      </c>
      <c r="F113" s="57">
        <f t="shared" si="3"/>
        <v>228</v>
      </c>
    </row>
    <row r="114" spans="1:6" ht="25.5" x14ac:dyDescent="0.2">
      <c r="A114" s="54">
        <v>105</v>
      </c>
      <c r="B114" s="58" t="str">
        <f>Item105!B3</f>
        <v>Condicionador dental, tipo: ácido fosfórico, concentração: 37 % + clorexidina 2%, aspecto físico: gel Unidade: Seringa 2,50 ML</v>
      </c>
      <c r="C114" s="54" t="str">
        <f>Item105!C3</f>
        <v>Seringa 2,5ml</v>
      </c>
      <c r="D114" s="59">
        <f>Item105!D3</f>
        <v>6</v>
      </c>
      <c r="E114" s="56">
        <f>Item105!E3</f>
        <v>2.0699999999999998</v>
      </c>
      <c r="F114" s="57">
        <f t="shared" si="3"/>
        <v>12.419999999999998</v>
      </c>
    </row>
    <row r="115" spans="1:6" ht="25.5" x14ac:dyDescent="0.2">
      <c r="A115" s="54">
        <v>106</v>
      </c>
      <c r="B115" s="58" t="str">
        <f>Item106!B3</f>
        <v xml:space="preserve">Resina composta, tipo: fotopolimerizável, tamanho partículas: nanoparticuladas, aspecto físico: pastosa, cor A1D Unidade: Seringa 4,00 G </v>
      </c>
      <c r="C115" s="54" t="str">
        <f>Item106!C3</f>
        <v>seringa 4g</v>
      </c>
      <c r="D115" s="59">
        <f>Item106!D3</f>
        <v>2</v>
      </c>
      <c r="E115" s="56">
        <f>Item106!E3</f>
        <v>37.26</v>
      </c>
      <c r="F115" s="57">
        <f t="shared" si="3"/>
        <v>74.52</v>
      </c>
    </row>
    <row r="116" spans="1:6" ht="25.5" x14ac:dyDescent="0.2">
      <c r="A116" s="54">
        <v>107</v>
      </c>
      <c r="B116" s="58" t="str">
        <f>Item107!B3</f>
        <v>Resina composta, tipo: fotopolimerizável, tamanho partículas: nanoparticuladas, aspecto físico: pastosa, cor A1E Unidade: Seringa 4,00 G</v>
      </c>
      <c r="C116" s="54" t="str">
        <f>Item107!C3</f>
        <v>seringa 4g</v>
      </c>
      <c r="D116" s="59">
        <f>Item107!D3</f>
        <v>2</v>
      </c>
      <c r="E116" s="56">
        <f>Item107!E3</f>
        <v>37.26</v>
      </c>
      <c r="F116" s="57">
        <f t="shared" si="3"/>
        <v>74.52</v>
      </c>
    </row>
    <row r="117" spans="1:6" ht="25.5" x14ac:dyDescent="0.2">
      <c r="A117" s="54">
        <v>108</v>
      </c>
      <c r="B117" s="58" t="str">
        <f>Item108!B3</f>
        <v>Resina composta, tipo: fotopolimerizável, tamanho partículas: nanoparticuladas, aspecto físico: pastosa, cor A2D Unidade: Seringa 4,00 G</v>
      </c>
      <c r="C117" s="54" t="str">
        <f>Item108!C3</f>
        <v>seringa 4g</v>
      </c>
      <c r="D117" s="59">
        <f>Item108!D3</f>
        <v>2</v>
      </c>
      <c r="E117" s="56">
        <f>Item108!E3</f>
        <v>37.26</v>
      </c>
      <c r="F117" s="57">
        <f t="shared" si="3"/>
        <v>74.52</v>
      </c>
    </row>
    <row r="118" spans="1:6" ht="25.5" x14ac:dyDescent="0.2">
      <c r="A118" s="54">
        <v>109</v>
      </c>
      <c r="B118" s="58" t="str">
        <f>Item109!B3</f>
        <v xml:space="preserve">Resina composta, tipo: fotopolimerizável, tamanho partículas: nanoparticuladas, aspecto físico: pastosa, cor A2E Unidade: Seringa 4,00 G </v>
      </c>
      <c r="C118" s="54" t="str">
        <f>Item109!C3</f>
        <v>seringa 4g</v>
      </c>
      <c r="D118" s="59">
        <f>Item109!D3</f>
        <v>2</v>
      </c>
      <c r="E118" s="56">
        <f>Item109!E3</f>
        <v>37.26</v>
      </c>
      <c r="F118" s="57">
        <f t="shared" si="3"/>
        <v>74.52</v>
      </c>
    </row>
    <row r="119" spans="1:6" ht="25.5" x14ac:dyDescent="0.2">
      <c r="A119" s="54">
        <v>110</v>
      </c>
      <c r="B119" s="58" t="str">
        <f>Item110!B3</f>
        <v xml:space="preserve">Resina composta, tipo: fotopolimerizável, tamanho partículas: nanoparticuladas, aspecto físico: pastosa, cor A3D Unidade: Seringa 4,00 G </v>
      </c>
      <c r="C119" s="54" t="str">
        <f>Item110!C3</f>
        <v>seringa 4g</v>
      </c>
      <c r="D119" s="59">
        <f>Item110!D3</f>
        <v>2</v>
      </c>
      <c r="E119" s="56">
        <f>Item110!E3</f>
        <v>37.26</v>
      </c>
      <c r="F119" s="57">
        <f t="shared" si="3"/>
        <v>74.52</v>
      </c>
    </row>
    <row r="120" spans="1:6" ht="25.5" x14ac:dyDescent="0.2">
      <c r="A120" s="54">
        <v>111</v>
      </c>
      <c r="B120" s="58" t="str">
        <f>Item111!B3</f>
        <v>Resina composta, tipo: fotopolimerizável, tamanho partículas: nanoparticuladas, aspecto físico: pastosa, cor A3E Unidade: Seringa 4,00 G</v>
      </c>
      <c r="C120" s="54" t="str">
        <f>Item111!C3</f>
        <v>seringa 4g</v>
      </c>
      <c r="D120" s="59">
        <f>Item111!D3</f>
        <v>2</v>
      </c>
      <c r="E120" s="56">
        <f>Item111!E3</f>
        <v>37.26</v>
      </c>
      <c r="F120" s="57">
        <f t="shared" si="3"/>
        <v>74.52</v>
      </c>
    </row>
    <row r="121" spans="1:6" ht="25.5" x14ac:dyDescent="0.2">
      <c r="A121" s="54">
        <v>112</v>
      </c>
      <c r="B121" s="58" t="str">
        <f>Item112!B3</f>
        <v>Resina composta, tipo: fotopolimerizável, tamanho partículas: nanoparticuladas, aspecto físico: pastosa, cor B2D Unidade: Seringa 4,00 G</v>
      </c>
      <c r="C121" s="54" t="str">
        <f>Item112!C3</f>
        <v>seringa 4g</v>
      </c>
      <c r="D121" s="59">
        <f>Item112!D3</f>
        <v>2</v>
      </c>
      <c r="E121" s="56">
        <f>Item112!E3</f>
        <v>37.26</v>
      </c>
      <c r="F121" s="57">
        <f t="shared" si="3"/>
        <v>74.52</v>
      </c>
    </row>
    <row r="122" spans="1:6" ht="25.5" x14ac:dyDescent="0.2">
      <c r="A122" s="54">
        <v>113</v>
      </c>
      <c r="B122" s="58" t="str">
        <f>Item113!B3</f>
        <v>Resina composta, tipo: fotopolimerizável, tamanho partículas: nanoparticuladas, aspecto físico: pastosa, cor B2E Unidade: Seringa 4,00 G</v>
      </c>
      <c r="C122" s="54" t="str">
        <f>Item113!C3</f>
        <v>seringa 4g</v>
      </c>
      <c r="D122" s="59">
        <f>Item113!D3</f>
        <v>2</v>
      </c>
      <c r="E122" s="56">
        <f>Item113!E3</f>
        <v>37.26</v>
      </c>
      <c r="F122" s="57">
        <f t="shared" si="3"/>
        <v>74.52</v>
      </c>
    </row>
    <row r="123" spans="1:6" ht="25.5" x14ac:dyDescent="0.2">
      <c r="A123" s="54">
        <v>114</v>
      </c>
      <c r="B123" s="58" t="str">
        <f>Item114!B3</f>
        <v xml:space="preserve">Resina composta, tipo: fotopolimerizável, tamanho partículas: nanoparticuladas, aspecto físico: pastosa, cor C2D Unidade: Seringa 4,00 G </v>
      </c>
      <c r="C123" s="54" t="str">
        <f>Item114!C3</f>
        <v>seringa 4g</v>
      </c>
      <c r="D123" s="59">
        <f>Item114!D3</f>
        <v>2</v>
      </c>
      <c r="E123" s="56">
        <f>Item114!E3</f>
        <v>37.26</v>
      </c>
      <c r="F123" s="57">
        <f t="shared" si="3"/>
        <v>74.52</v>
      </c>
    </row>
    <row r="124" spans="1:6" ht="25.5" x14ac:dyDescent="0.2">
      <c r="A124" s="54">
        <v>115</v>
      </c>
      <c r="B124" s="58" t="str">
        <f>Item115!B3</f>
        <v xml:space="preserve">Resina composta, tipo: fotopolimerizável, tamanho partículas: nanoparticuladas, aspecto físico: pastosa, cor C2E Unidade: Seringa 4,00 G </v>
      </c>
      <c r="C124" s="54" t="str">
        <f>Item115!C3</f>
        <v>seringa 4g</v>
      </c>
      <c r="D124" s="59">
        <f>Item115!D3</f>
        <v>2</v>
      </c>
      <c r="E124" s="56">
        <f>Item115!E3</f>
        <v>37.26</v>
      </c>
      <c r="F124" s="57">
        <f t="shared" si="3"/>
        <v>74.52</v>
      </c>
    </row>
    <row r="125" spans="1:6" ht="25.5" x14ac:dyDescent="0.2">
      <c r="A125" s="54">
        <v>116</v>
      </c>
      <c r="B125" s="58" t="str">
        <f>Item116!B3</f>
        <v xml:space="preserve">Resina composta, tipo: fotopolimerizável, tamanho partículas: nanoparticuladas, aspecto físico: pastosa, cor WE Unidade: Seringa 4,00 G </v>
      </c>
      <c r="C125" s="54" t="str">
        <f>Item116!C3</f>
        <v>seringa 4g</v>
      </c>
      <c r="D125" s="59">
        <f>Item116!D3</f>
        <v>2</v>
      </c>
      <c r="E125" s="56">
        <f>Item116!E3</f>
        <v>37.26</v>
      </c>
      <c r="F125" s="57">
        <f t="shared" si="3"/>
        <v>74.52</v>
      </c>
    </row>
    <row r="126" spans="1:6" ht="15.75" customHeight="1" x14ac:dyDescent="0.25">
      <c r="A126" s="60"/>
      <c r="B126" s="60"/>
      <c r="C126" s="1" t="s">
        <v>581</v>
      </c>
      <c r="D126" s="1"/>
      <c r="E126" s="1"/>
      <c r="F126" s="61">
        <f>SUM(F10:F125)</f>
        <v>66918.23000000004</v>
      </c>
    </row>
  </sheetData>
  <mergeCells count="4">
    <mergeCell ref="A5:F5"/>
    <mergeCell ref="A6:F6"/>
    <mergeCell ref="A8:F8"/>
    <mergeCell ref="C126:E126"/>
  </mergeCells>
  <pageMargins left="0.51180555555555496" right="0.51180555555555496" top="0.78749999999999998" bottom="0.95416666666666705" header="0.51180555555555496" footer="0.78749999999999998"/>
  <pageSetup paperSize="9" scale="91" firstPageNumber="0" fitToHeight="0" orientation="landscape" horizontalDpi="300" verticalDpi="300" r:id="rId1"/>
  <headerFooter>
    <oddFooter>&amp;L&amp;"Calibri,Regular"&amp;12Estimativa em &amp;D</oddFooter>
  </headerFooter>
  <rowBreaks count="5" manualBreakCount="5">
    <brk id="31" max="16383" man="1"/>
    <brk id="47" max="16383" man="1"/>
    <brk id="67" max="16383" man="1"/>
    <brk id="87" max="16383" man="1"/>
    <brk id="105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113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114</v>
      </c>
      <c r="C3" s="10" t="s">
        <v>115</v>
      </c>
      <c r="D3" s="9">
        <v>80</v>
      </c>
      <c r="E3" s="8">
        <f>IF(C20&lt;=25%,D20,MIN(E20:F20))</f>
        <v>14.56</v>
      </c>
      <c r="F3" s="8">
        <f>MIN(H3:H17)</f>
        <v>13.9</v>
      </c>
      <c r="G3" s="19" t="s">
        <v>116</v>
      </c>
      <c r="H3" s="20">
        <v>13.9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117</v>
      </c>
      <c r="H4" s="20">
        <v>14.79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118</v>
      </c>
      <c r="H5" s="20">
        <v>15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0.58398059328485641</v>
      </c>
      <c r="B20" s="32">
        <f>COUNT(H3:H17)</f>
        <v>3</v>
      </c>
      <c r="C20" s="33">
        <f>IF(B20&lt;2,"N/A",(A20/D20))</f>
        <v>4.0108557231102772E-2</v>
      </c>
      <c r="D20" s="34">
        <f>ROUND(AVERAGE(H3:H17),2)</f>
        <v>14.56</v>
      </c>
      <c r="E20" s="35" t="str">
        <f>IFERROR(ROUND(IF(B20&lt;2,"N/A",(IF(C20&lt;=25%,"N/A",AVERAGE(I3:I17)))),2),"N/A")</f>
        <v>N/A</v>
      </c>
      <c r="F20" s="35">
        <f>ROUND(MEDIAN(H3:H17),2)</f>
        <v>14.79</v>
      </c>
      <c r="G20" s="36" t="str">
        <f>INDEX(G3:G17,MATCH(H20,H3:H17,0))</f>
        <v>FISIO FERNANDES</v>
      </c>
      <c r="H20" s="37">
        <f>MIN(H3:H17)</f>
        <v>13.9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14.56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1164.8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119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120</v>
      </c>
      <c r="C3" s="10" t="s">
        <v>121</v>
      </c>
      <c r="D3" s="9">
        <v>40</v>
      </c>
      <c r="E3" s="8">
        <f>IF(C20&lt;=25%,D20,MIN(E20:F20))</f>
        <v>0.33</v>
      </c>
      <c r="F3" s="8">
        <f>MIN(H3:H17)</f>
        <v>0.23</v>
      </c>
      <c r="G3" s="19" t="s">
        <v>122</v>
      </c>
      <c r="H3" s="20">
        <v>0.23</v>
      </c>
      <c r="I3" s="21">
        <f t="shared" ref="I3:I17" si="0">IF(H3="","",(IF($C$20&lt;25%,"N/A",IF(H3&lt;=($D$20+$A$20),H3,"Descartado"))))</f>
        <v>0.23</v>
      </c>
    </row>
    <row r="4" spans="1:9" x14ac:dyDescent="0.2">
      <c r="A4" s="12"/>
      <c r="B4" s="11"/>
      <c r="C4" s="10"/>
      <c r="D4" s="9"/>
      <c r="E4" s="8"/>
      <c r="F4" s="8"/>
      <c r="G4" s="19" t="s">
        <v>123</v>
      </c>
      <c r="H4" s="20">
        <v>0.26400000000000001</v>
      </c>
      <c r="I4" s="21">
        <f t="shared" si="0"/>
        <v>0.26400000000000001</v>
      </c>
    </row>
    <row r="5" spans="1:9" x14ac:dyDescent="0.2">
      <c r="A5" s="12"/>
      <c r="B5" s="11"/>
      <c r="C5" s="10"/>
      <c r="D5" s="9"/>
      <c r="E5" s="8"/>
      <c r="F5" s="8"/>
      <c r="G5" s="19" t="s">
        <v>124</v>
      </c>
      <c r="H5" s="20">
        <v>0.34</v>
      </c>
      <c r="I5" s="21">
        <f t="shared" si="0"/>
        <v>0.34</v>
      </c>
    </row>
    <row r="6" spans="1:9" x14ac:dyDescent="0.2">
      <c r="A6" s="12"/>
      <c r="B6" s="11"/>
      <c r="C6" s="10"/>
      <c r="D6" s="9"/>
      <c r="E6" s="8"/>
      <c r="F6" s="8"/>
      <c r="G6" s="19" t="s">
        <v>125</v>
      </c>
      <c r="H6" s="20">
        <v>0.45</v>
      </c>
      <c r="I6" s="21">
        <f t="shared" si="0"/>
        <v>0.45</v>
      </c>
    </row>
    <row r="7" spans="1:9" x14ac:dyDescent="0.2">
      <c r="A7" s="12"/>
      <c r="B7" s="11"/>
      <c r="C7" s="10"/>
      <c r="D7" s="9"/>
      <c r="E7" s="8"/>
      <c r="F7" s="8"/>
      <c r="G7" s="19" t="s">
        <v>126</v>
      </c>
      <c r="H7" s="20">
        <v>0.96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 t="s">
        <v>60</v>
      </c>
      <c r="H8" s="20">
        <v>0.35</v>
      </c>
      <c r="I8" s="21">
        <f t="shared" si="0"/>
        <v>0.35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0.26956384525129978</v>
      </c>
      <c r="B20" s="32">
        <f>COUNT(H3:H17)</f>
        <v>6</v>
      </c>
      <c r="C20" s="33">
        <f>IF(B20&lt;2,"N/A",(A20/D20))</f>
        <v>0.62689266337511573</v>
      </c>
      <c r="D20" s="34">
        <f>ROUND(AVERAGE(H3:H17),2)</f>
        <v>0.43</v>
      </c>
      <c r="E20" s="35">
        <f>IFERROR(ROUND(IF(B20&lt;2,"N/A",(IF(C20&lt;=25%,"N/A",AVERAGE(I3:I17)))),2),"N/A")</f>
        <v>0.33</v>
      </c>
      <c r="F20" s="35">
        <f>ROUND(MEDIAN(H3:H17),2)</f>
        <v>0.35</v>
      </c>
      <c r="G20" s="36" t="str">
        <f>INDEX(G3:G17,MATCH(H20,H3:H17,0))</f>
        <v>DISTRIBUIDORA BRASIL COML DE PRODUTOS MEDICOS HOSPITALARES EIRELI</v>
      </c>
      <c r="H20" s="37">
        <f>MIN(H3:H17)</f>
        <v>0.23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0.33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13.200000000000001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127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128</v>
      </c>
      <c r="C3" s="10" t="s">
        <v>129</v>
      </c>
      <c r="D3" s="9">
        <v>6</v>
      </c>
      <c r="E3" s="8">
        <f>IF(C20&lt;=25%,D20,MIN(E20:F20))</f>
        <v>3.1</v>
      </c>
      <c r="F3" s="8">
        <f>MIN(H3:H17)</f>
        <v>1.35</v>
      </c>
      <c r="G3" s="19" t="s">
        <v>130</v>
      </c>
      <c r="H3" s="20">
        <v>1.35</v>
      </c>
      <c r="I3" s="21">
        <f t="shared" ref="I3:I17" si="0">IF(H3="","",(IF($C$20&lt;25%,"N/A",IF(H3&lt;=($D$20+$A$20),H3,"Descartado"))))</f>
        <v>1.35</v>
      </c>
    </row>
    <row r="4" spans="1:9" x14ac:dyDescent="0.2">
      <c r="A4" s="12"/>
      <c r="B4" s="11"/>
      <c r="C4" s="10"/>
      <c r="D4" s="9"/>
      <c r="E4" s="8"/>
      <c r="F4" s="8"/>
      <c r="G4" s="19" t="s">
        <v>131</v>
      </c>
      <c r="H4" s="20">
        <v>1.9</v>
      </c>
      <c r="I4" s="21">
        <f t="shared" si="0"/>
        <v>1.9</v>
      </c>
    </row>
    <row r="5" spans="1:9" x14ac:dyDescent="0.2">
      <c r="A5" s="12"/>
      <c r="B5" s="11"/>
      <c r="C5" s="10"/>
      <c r="D5" s="9"/>
      <c r="E5" s="8"/>
      <c r="F5" s="8"/>
      <c r="G5" s="19" t="s">
        <v>132</v>
      </c>
      <c r="H5" s="20">
        <v>4.29</v>
      </c>
      <c r="I5" s="21">
        <f t="shared" si="0"/>
        <v>4.29</v>
      </c>
    </row>
    <row r="6" spans="1:9" x14ac:dyDescent="0.2">
      <c r="A6" s="12"/>
      <c r="B6" s="11"/>
      <c r="C6" s="10"/>
      <c r="D6" s="9"/>
      <c r="E6" s="8"/>
      <c r="F6" s="8"/>
      <c r="G6" s="19" t="s">
        <v>90</v>
      </c>
      <c r="H6" s="20">
        <v>4.87</v>
      </c>
      <c r="I6" s="21">
        <f t="shared" si="0"/>
        <v>4.87</v>
      </c>
    </row>
    <row r="7" spans="1:9" x14ac:dyDescent="0.2">
      <c r="A7" s="12"/>
      <c r="B7" s="11"/>
      <c r="C7" s="10"/>
      <c r="D7" s="9"/>
      <c r="E7" s="8"/>
      <c r="F7" s="8"/>
      <c r="G7" s="19" t="s">
        <v>133</v>
      </c>
      <c r="H7" s="20">
        <v>46.44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19.439409713260325</v>
      </c>
      <c r="B20" s="32">
        <f>COUNT(H3:H17)</f>
        <v>5</v>
      </c>
      <c r="C20" s="33">
        <f>IF(B20&lt;2,"N/A",(A20/D20))</f>
        <v>1.6516066026559326</v>
      </c>
      <c r="D20" s="34">
        <f>ROUND(AVERAGE(H3:H17),2)</f>
        <v>11.77</v>
      </c>
      <c r="E20" s="35">
        <f>IFERROR(ROUND(IF(B20&lt;2,"N/A",(IF(C20&lt;=25%,"N/A",AVERAGE(I3:I17)))),2),"N/A")</f>
        <v>3.1</v>
      </c>
      <c r="F20" s="35">
        <f>ROUND(MEDIAN(H3:H17),2)</f>
        <v>4.29</v>
      </c>
      <c r="G20" s="36" t="str">
        <f>INDEX(G3:G17,MATCH(H20,H3:H17,0))</f>
        <v>COMERCIAL DENTARIA HOSPITALAR FONTANNA LTDA</v>
      </c>
      <c r="H20" s="37">
        <f>MIN(H3:H17)</f>
        <v>1.35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3.1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18.600000000000001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134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135</v>
      </c>
      <c r="C3" s="10" t="s">
        <v>129</v>
      </c>
      <c r="D3" s="9">
        <v>4</v>
      </c>
      <c r="E3" s="8">
        <f>IF(C20&lt;=25%,D20,MIN(E20:F20))</f>
        <v>8.9</v>
      </c>
      <c r="F3" s="8">
        <f>MIN(H3:H17)</f>
        <v>8.9</v>
      </c>
      <c r="G3" s="19" t="s">
        <v>136</v>
      </c>
      <c r="H3" s="20">
        <v>8.9</v>
      </c>
      <c r="I3" s="21" t="e">
        <f t="shared" ref="I3:I17" si="0">IF(H3="","",(IF($C$20&lt;25%,"N/A",IF(H3&lt;=($D$20+$A$20),H3,"Descartado"))))</f>
        <v>#VALUE!</v>
      </c>
    </row>
    <row r="4" spans="1:9" x14ac:dyDescent="0.2">
      <c r="A4" s="12"/>
      <c r="B4" s="11"/>
      <c r="C4" s="10"/>
      <c r="D4" s="9"/>
      <c r="E4" s="8"/>
      <c r="F4" s="8"/>
      <c r="G4" s="19"/>
      <c r="H4" s="20"/>
      <c r="I4" s="21" t="str">
        <f t="shared" si="0"/>
        <v/>
      </c>
    </row>
    <row r="5" spans="1:9" x14ac:dyDescent="0.2">
      <c r="A5" s="12"/>
      <c r="B5" s="11"/>
      <c r="C5" s="10"/>
      <c r="D5" s="9"/>
      <c r="E5" s="8"/>
      <c r="F5" s="8"/>
      <c r="G5" s="19"/>
      <c r="H5" s="20"/>
      <c r="I5" s="21" t="str">
        <f t="shared" si="0"/>
        <v/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 t="str">
        <f>IF(B20&lt;2,"N/A",(STDEV(H3:H17)))</f>
        <v>N/A</v>
      </c>
      <c r="B20" s="32">
        <f>COUNT(H3:H17)</f>
        <v>1</v>
      </c>
      <c r="C20" s="33" t="str">
        <f>IF(B20&lt;2,"N/A",(A20/D20))</f>
        <v>N/A</v>
      </c>
      <c r="D20" s="34">
        <f>ROUND(AVERAGE(H3:H17),2)</f>
        <v>8.9</v>
      </c>
      <c r="E20" s="35" t="str">
        <f>IFERROR(ROUND(IF(B20&lt;2,"N/A",(IF(C20&lt;=25%,"N/A",AVERAGE(I3:I17)))),2),"N/A")</f>
        <v>N/A</v>
      </c>
      <c r="F20" s="35">
        <f>ROUND(MEDIAN(H3:H17),2)</f>
        <v>8.9</v>
      </c>
      <c r="G20" s="36" t="str">
        <f>INDEX(G3:G17,MATCH(H20,H3:H17,0))</f>
        <v>COMERCIAL PENNA FIRME</v>
      </c>
      <c r="H20" s="37">
        <f>MIN(H3:H17)</f>
        <v>8.9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8.9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35.6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137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138</v>
      </c>
      <c r="C3" s="10" t="s">
        <v>139</v>
      </c>
      <c r="D3" s="9">
        <v>150</v>
      </c>
      <c r="E3" s="8">
        <f>IF(C20&lt;=25%,D20,MIN(E20:F20))</f>
        <v>4.95</v>
      </c>
      <c r="F3" s="8">
        <f>MIN(H3:H17)</f>
        <v>3.89</v>
      </c>
      <c r="G3" s="19" t="s">
        <v>140</v>
      </c>
      <c r="H3" s="20">
        <v>3.89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141</v>
      </c>
      <c r="H4" s="20">
        <v>4.9800000000000004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142</v>
      </c>
      <c r="H5" s="20">
        <v>5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143</v>
      </c>
      <c r="H6" s="20">
        <v>5.2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144</v>
      </c>
      <c r="H7" s="20">
        <v>5.7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0.6618005741913493</v>
      </c>
      <c r="B20" s="32">
        <f>COUNT(H3:H17)</f>
        <v>5</v>
      </c>
      <c r="C20" s="33">
        <f>IF(B20&lt;2,"N/A",(A20/D20))</f>
        <v>0.13369708569522207</v>
      </c>
      <c r="D20" s="34">
        <f>ROUND(AVERAGE(H3:H17),2)</f>
        <v>4.95</v>
      </c>
      <c r="E20" s="35" t="str">
        <f>IFERROR(ROUND(IF(B20&lt;2,"N/A",(IF(C20&lt;=25%,"N/A",AVERAGE(I3:I17)))),2),"N/A")</f>
        <v>N/A</v>
      </c>
      <c r="F20" s="35">
        <f>ROUND(MEDIAN(H3:H17),2)</f>
        <v>5</v>
      </c>
      <c r="G20" s="36" t="str">
        <f>INDEX(G3:G17,MATCH(H20,H3:H17,0))</f>
        <v>HAIR LOOSE COMERCIO DE COSMETICOS LTDA</v>
      </c>
      <c r="H20" s="37">
        <f>MIN(H3:H17)</f>
        <v>3.89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4.95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742.5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145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146</v>
      </c>
      <c r="C3" s="10" t="s">
        <v>147</v>
      </c>
      <c r="D3" s="9">
        <v>100</v>
      </c>
      <c r="E3" s="8">
        <f>IF(C20&lt;=25%,D20,MIN(E20:F20))</f>
        <v>5.07</v>
      </c>
      <c r="F3" s="8">
        <f>MIN(H3:H17)</f>
        <v>4.08</v>
      </c>
      <c r="G3" s="19" t="s">
        <v>148</v>
      </c>
      <c r="H3" s="20">
        <v>4.08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149</v>
      </c>
      <c r="H4" s="20">
        <v>4.3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150</v>
      </c>
      <c r="H5" s="20">
        <v>4.4000000000000004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143</v>
      </c>
      <c r="H6" s="20">
        <v>5.85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151</v>
      </c>
      <c r="H7" s="20">
        <v>6.72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1.1568059474259287</v>
      </c>
      <c r="B20" s="32">
        <f>COUNT(H3:H17)</f>
        <v>5</v>
      </c>
      <c r="C20" s="33">
        <f>IF(B20&lt;2,"N/A",(A20/D20))</f>
        <v>0.22816685353568611</v>
      </c>
      <c r="D20" s="34">
        <f>ROUND(AVERAGE(H3:H17),2)</f>
        <v>5.07</v>
      </c>
      <c r="E20" s="35" t="str">
        <f>IFERROR(ROUND(IF(B20&lt;2,"N/A",(IF(C20&lt;=25%,"N/A",AVERAGE(I3:I17)))),2),"N/A")</f>
        <v>N/A</v>
      </c>
      <c r="F20" s="35">
        <f>ROUND(MEDIAN(H3:H17),2)</f>
        <v>4.4000000000000004</v>
      </c>
      <c r="G20" s="36" t="str">
        <f>INDEX(G3:G17,MATCH(H20,H3:H17,0))</f>
        <v>ISMAEL INTIFER FERREIRA 01916736092</v>
      </c>
      <c r="H20" s="37">
        <f>MIN(H3:H17)</f>
        <v>4.08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5.07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507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152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153</v>
      </c>
      <c r="C3" s="10" t="s">
        <v>115</v>
      </c>
      <c r="D3" s="9">
        <v>2</v>
      </c>
      <c r="E3" s="8">
        <f>IF(C20&lt;=25%,D20,MIN(E20:F20))</f>
        <v>60.19</v>
      </c>
      <c r="F3" s="8">
        <f>MIN(H3:H17)</f>
        <v>38</v>
      </c>
      <c r="G3" s="19" t="s">
        <v>154</v>
      </c>
      <c r="H3" s="20">
        <v>38</v>
      </c>
      <c r="I3" s="21">
        <f t="shared" ref="I3:I17" si="0">IF(H3="","",(IF($C$20&lt;25%,"N/A",IF(H3&lt;=($D$20+$A$20),H3,"Descartado"))))</f>
        <v>38</v>
      </c>
    </row>
    <row r="4" spans="1:9" x14ac:dyDescent="0.2">
      <c r="A4" s="12"/>
      <c r="B4" s="11"/>
      <c r="C4" s="10"/>
      <c r="D4" s="9"/>
      <c r="E4" s="8"/>
      <c r="F4" s="8"/>
      <c r="G4" s="19" t="s">
        <v>155</v>
      </c>
      <c r="H4" s="20">
        <v>73.11</v>
      </c>
      <c r="I4" s="21">
        <f t="shared" si="0"/>
        <v>73.11</v>
      </c>
    </row>
    <row r="5" spans="1:9" x14ac:dyDescent="0.2">
      <c r="A5" s="12"/>
      <c r="B5" s="11"/>
      <c r="C5" s="10"/>
      <c r="D5" s="9"/>
      <c r="E5" s="8"/>
      <c r="F5" s="8"/>
      <c r="G5" s="19" t="s">
        <v>60</v>
      </c>
      <c r="H5" s="20">
        <v>69.47</v>
      </c>
      <c r="I5" s="21">
        <f t="shared" si="0"/>
        <v>69.47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19.305968852490512</v>
      </c>
      <c r="B20" s="32">
        <f>COUNT(H3:H17)</f>
        <v>3</v>
      </c>
      <c r="C20" s="33">
        <f>IF(B20&lt;2,"N/A",(A20/D20))</f>
        <v>0.32075043782173968</v>
      </c>
      <c r="D20" s="34">
        <f>ROUND(AVERAGE(H3:H17),2)</f>
        <v>60.19</v>
      </c>
      <c r="E20" s="35">
        <f>IFERROR(ROUND(IF(B20&lt;2,"N/A",(IF(C20&lt;=25%,"N/A",AVERAGE(I3:I17)))),2),"N/A")</f>
        <v>60.19</v>
      </c>
      <c r="F20" s="35">
        <f>ROUND(MEDIAN(H3:H17),2)</f>
        <v>69.47</v>
      </c>
      <c r="G20" s="36" t="str">
        <f>INDEX(G3:G17,MATCH(H20,H3:H17,0))</f>
        <v>I F S NASCIMENTO &amp; CIA LTDA</v>
      </c>
      <c r="H20" s="37">
        <f>MIN(H3:H17)</f>
        <v>38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60.19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120.38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32"/>
  <sheetViews>
    <sheetView view="pageBreakPreview" topLeftCell="C1" zoomScaleNormal="100" workbookViewId="0">
      <selection activeCell="G9" sqref="G9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33</v>
      </c>
      <c r="C3" s="10" t="s">
        <v>34</v>
      </c>
      <c r="D3" s="9">
        <v>10</v>
      </c>
      <c r="E3" s="8">
        <f>IF(C20&lt;=25%,D20,MIN(E20:F20))</f>
        <v>4.8600000000000003</v>
      </c>
      <c r="F3" s="8">
        <f>MIN(H3:H17)</f>
        <v>2.6</v>
      </c>
      <c r="G3" s="19" t="s">
        <v>35</v>
      </c>
      <c r="H3" s="20">
        <v>2.6</v>
      </c>
      <c r="I3" s="21">
        <f t="shared" ref="I3:I17" si="0">IF(H3="","",(IF($C$20&lt;25%,"N/A",IF(H3&lt;=($D$20+$A$20),H3,"Descartado"))))</f>
        <v>2.6</v>
      </c>
    </row>
    <row r="4" spans="1:9" x14ac:dyDescent="0.2">
      <c r="A4" s="12"/>
      <c r="B4" s="11"/>
      <c r="C4" s="10"/>
      <c r="D4" s="9"/>
      <c r="E4" s="8"/>
      <c r="F4" s="8"/>
      <c r="G4" s="19" t="s">
        <v>36</v>
      </c>
      <c r="H4" s="20">
        <v>2.68</v>
      </c>
      <c r="I4" s="21">
        <f t="shared" si="0"/>
        <v>2.68</v>
      </c>
    </row>
    <row r="5" spans="1:9" x14ac:dyDescent="0.2">
      <c r="A5" s="12"/>
      <c r="B5" s="11"/>
      <c r="C5" s="10"/>
      <c r="D5" s="9"/>
      <c r="E5" s="8"/>
      <c r="F5" s="8"/>
      <c r="G5" s="19" t="s">
        <v>37</v>
      </c>
      <c r="H5" s="20">
        <v>5.25</v>
      </c>
      <c r="I5" s="21">
        <f t="shared" si="0"/>
        <v>5.25</v>
      </c>
    </row>
    <row r="6" spans="1:9" x14ac:dyDescent="0.2">
      <c r="A6" s="12"/>
      <c r="B6" s="11"/>
      <c r="C6" s="10"/>
      <c r="D6" s="9"/>
      <c r="E6" s="8"/>
      <c r="F6" s="8"/>
      <c r="G6" s="19" t="s">
        <v>38</v>
      </c>
      <c r="H6" s="20">
        <v>8.89</v>
      </c>
      <c r="I6" s="21">
        <f t="shared" si="0"/>
        <v>8.89</v>
      </c>
    </row>
    <row r="7" spans="1:9" x14ac:dyDescent="0.2">
      <c r="A7" s="12"/>
      <c r="B7" s="11"/>
      <c r="C7" s="10"/>
      <c r="D7" s="9"/>
      <c r="E7" s="8"/>
      <c r="F7" s="8"/>
      <c r="G7" s="19" t="s">
        <v>39</v>
      </c>
      <c r="H7" s="20">
        <v>12.9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 t="s">
        <v>40</v>
      </c>
      <c r="H8" s="20">
        <v>14.15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5.04498463823231</v>
      </c>
      <c r="B20" s="32">
        <f>COUNT(H3:H17)</f>
        <v>6</v>
      </c>
      <c r="C20" s="33">
        <f>IF(B20&lt;2,"N/A",(A20/D20))</f>
        <v>0.65096575977191096</v>
      </c>
      <c r="D20" s="34">
        <f>ROUND(AVERAGE(H3:H17),2)</f>
        <v>7.75</v>
      </c>
      <c r="E20" s="35">
        <f>IFERROR(ROUND(IF(B20&lt;2,"N/A",(IF(C20&lt;=25%,"N/A",AVERAGE(I3:I17)))),2),"N/A")</f>
        <v>4.8600000000000003</v>
      </c>
      <c r="F20" s="35">
        <f>ROUND(MEDIAN(H3:H17),2)</f>
        <v>7.07</v>
      </c>
      <c r="G20" s="36" t="str">
        <f>INDEX(G3:G17,MATCH(H20,H3:H17,0))</f>
        <v>MULTIHOSP COMERCIAL DE PRODUTOS HOSPITALARES LTDA</v>
      </c>
      <c r="H20" s="37">
        <f>MIN(H3:H17)</f>
        <v>2.6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4.8600000000000003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48.6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156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157</v>
      </c>
      <c r="C3" s="10" t="s">
        <v>158</v>
      </c>
      <c r="D3" s="9">
        <v>10</v>
      </c>
      <c r="E3" s="8">
        <f>IF(C20&lt;=25%,D20,MIN(E20:F20))</f>
        <v>5.54</v>
      </c>
      <c r="F3" s="8">
        <f>MIN(H3:H17)</f>
        <v>3.5</v>
      </c>
      <c r="G3" s="19" t="s">
        <v>159</v>
      </c>
      <c r="H3" s="20">
        <v>3.5</v>
      </c>
      <c r="I3" s="21">
        <f t="shared" ref="I3:I17" si="0">IF(H3="","",(IF($C$20&lt;25%,"N/A",IF(H3&lt;=($D$20+$A$20),H3,"Descartado"))))</f>
        <v>3.5</v>
      </c>
    </row>
    <row r="4" spans="1:9" x14ac:dyDescent="0.2">
      <c r="A4" s="12"/>
      <c r="B4" s="11"/>
      <c r="C4" s="10"/>
      <c r="D4" s="9"/>
      <c r="E4" s="8"/>
      <c r="F4" s="8"/>
      <c r="G4" s="19" t="s">
        <v>160</v>
      </c>
      <c r="H4" s="20">
        <v>5.33</v>
      </c>
      <c r="I4" s="21">
        <f t="shared" si="0"/>
        <v>5.33</v>
      </c>
    </row>
    <row r="5" spans="1:9" x14ac:dyDescent="0.2">
      <c r="A5" s="12"/>
      <c r="B5" s="11"/>
      <c r="C5" s="10"/>
      <c r="D5" s="9"/>
      <c r="E5" s="8"/>
      <c r="F5" s="8"/>
      <c r="G5" s="19" t="s">
        <v>161</v>
      </c>
      <c r="H5" s="20">
        <v>7.8</v>
      </c>
      <c r="I5" s="21">
        <f t="shared" si="0"/>
        <v>7.8</v>
      </c>
    </row>
    <row r="6" spans="1:9" x14ac:dyDescent="0.2">
      <c r="A6" s="12"/>
      <c r="B6" s="11"/>
      <c r="C6" s="10"/>
      <c r="D6" s="9"/>
      <c r="E6" s="8"/>
      <c r="F6" s="8"/>
      <c r="G6" s="19" t="s">
        <v>162</v>
      </c>
      <c r="H6" s="20">
        <v>14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4.5807450267396463</v>
      </c>
      <c r="B20" s="32">
        <f>COUNT(H3:H17)</f>
        <v>4</v>
      </c>
      <c r="C20" s="33">
        <f>IF(B20&lt;2,"N/A",(A20/D20))</f>
        <v>0.59800848913050209</v>
      </c>
      <c r="D20" s="34">
        <f>ROUND(AVERAGE(H3:H17),2)</f>
        <v>7.66</v>
      </c>
      <c r="E20" s="35">
        <f>IFERROR(ROUND(IF(B20&lt;2,"N/A",(IF(C20&lt;=25%,"N/A",AVERAGE(I3:I17)))),2),"N/A")</f>
        <v>5.54</v>
      </c>
      <c r="F20" s="35">
        <f>ROUND(MEDIAN(H3:H17),2)</f>
        <v>6.57</v>
      </c>
      <c r="G20" s="36" t="str">
        <f>INDEX(G3:G17,MATCH(H20,H3:H17,0))</f>
        <v>FENIX COMPANY PRODUTOS DE LIMPEZA EIRELI</v>
      </c>
      <c r="H20" s="37">
        <f>MIN(H3:H17)</f>
        <v>3.5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5.54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55.4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163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164</v>
      </c>
      <c r="C3" s="10" t="s">
        <v>165</v>
      </c>
      <c r="D3" s="9">
        <v>200</v>
      </c>
      <c r="E3" s="8">
        <f>IF(C20&lt;=25%,D20,MIN(E20:F20))</f>
        <v>0.32</v>
      </c>
      <c r="F3" s="8">
        <f>MIN(H3:H17)</f>
        <v>0.23</v>
      </c>
      <c r="G3" s="19" t="s">
        <v>166</v>
      </c>
      <c r="H3" s="20">
        <v>0.23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167</v>
      </c>
      <c r="H4" s="20">
        <v>0.24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168</v>
      </c>
      <c r="H5" s="20">
        <v>0.26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169</v>
      </c>
      <c r="H6" s="20">
        <v>0.31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170</v>
      </c>
      <c r="H7" s="20">
        <v>0.33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171</v>
      </c>
      <c r="H8" s="20">
        <v>0.36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 t="s">
        <v>172</v>
      </c>
      <c r="H9" s="20">
        <v>0.38</v>
      </c>
      <c r="I9" s="21" t="str">
        <f t="shared" si="0"/>
        <v>N/A</v>
      </c>
    </row>
    <row r="10" spans="1:9" x14ac:dyDescent="0.2">
      <c r="A10" s="12"/>
      <c r="B10" s="11"/>
      <c r="C10" s="10"/>
      <c r="D10" s="9"/>
      <c r="E10" s="8"/>
      <c r="F10" s="8"/>
      <c r="G10" s="19" t="s">
        <v>173</v>
      </c>
      <c r="H10" s="20">
        <v>0.41</v>
      </c>
      <c r="I10" s="21" t="str">
        <f t="shared" si="0"/>
        <v>N/A</v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6.6975475255605821E-2</v>
      </c>
      <c r="B20" s="32">
        <f>COUNT(H3:H17)</f>
        <v>8</v>
      </c>
      <c r="C20" s="33">
        <f>IF(B20&lt;2,"N/A",(A20/D20))</f>
        <v>0.20929836017376818</v>
      </c>
      <c r="D20" s="34">
        <f>ROUND(AVERAGE(H3:H17),2)</f>
        <v>0.32</v>
      </c>
      <c r="E20" s="35" t="str">
        <f>IFERROR(ROUND(IF(B20&lt;2,"N/A",(IF(C20&lt;=25%,"N/A",AVERAGE(I3:I17)))),2),"N/A")</f>
        <v>N/A</v>
      </c>
      <c r="F20" s="35">
        <f>ROUND(MEDIAN(H3:H17),2)</f>
        <v>0.32</v>
      </c>
      <c r="G20" s="36" t="str">
        <f>INDEX(G3:G17,MATCH(H20,H3:H17,0))</f>
        <v>BIOMEDICAL COMERCIO E DISTRIBUICAO DE PRODUTOS CORRELATOS EIRELI</v>
      </c>
      <c r="H20" s="37">
        <f>MIN(H3:H17)</f>
        <v>0.23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0.32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64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174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175</v>
      </c>
      <c r="C3" s="10" t="s">
        <v>176</v>
      </c>
      <c r="D3" s="9">
        <v>30</v>
      </c>
      <c r="E3" s="8">
        <f>IF(C20&lt;=25%,D20,MIN(E20:F20))</f>
        <v>2.34</v>
      </c>
      <c r="F3" s="8">
        <f>MIN(H3:H17)</f>
        <v>2</v>
      </c>
      <c r="G3" s="19" t="s">
        <v>167</v>
      </c>
      <c r="H3" s="20">
        <v>2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177</v>
      </c>
      <c r="H4" s="20">
        <v>2.1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178</v>
      </c>
      <c r="H5" s="20">
        <v>2.11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179</v>
      </c>
      <c r="H6" s="20">
        <v>2.4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91</v>
      </c>
      <c r="H7" s="20">
        <v>2.42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173</v>
      </c>
      <c r="H8" s="20">
        <v>3.03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0.37739457689090894</v>
      </c>
      <c r="B20" s="32">
        <f>COUNT(H3:H17)</f>
        <v>6</v>
      </c>
      <c r="C20" s="33">
        <f>IF(B20&lt;2,"N/A",(A20/D20))</f>
        <v>0.16127973371406365</v>
      </c>
      <c r="D20" s="34">
        <f>ROUND(AVERAGE(H3:H17),2)</f>
        <v>2.34</v>
      </c>
      <c r="E20" s="35" t="str">
        <f>IFERROR(ROUND(IF(B20&lt;2,"N/A",(IF(C20&lt;=25%,"N/A",AVERAGE(I3:I17)))),2),"N/A")</f>
        <v>N/A</v>
      </c>
      <c r="F20" s="35">
        <f>ROUND(MEDIAN(H3:H17),2)</f>
        <v>2.2599999999999998</v>
      </c>
      <c r="G20" s="36" t="str">
        <f>INDEX(G3:G17,MATCH(H20,H3:H17,0))</f>
        <v>FARMACE - INDUSTRIA QUIMICO-FARMACEUTICA CEARENSE LTDA</v>
      </c>
      <c r="H20" s="37">
        <f>MIN(H3:H17)</f>
        <v>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2.34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70.199999999999989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180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181</v>
      </c>
      <c r="C3" s="10" t="s">
        <v>129</v>
      </c>
      <c r="D3" s="9">
        <v>3</v>
      </c>
      <c r="E3" s="8">
        <f>IF(C20&lt;=25%,D20,MIN(E20:F20))</f>
        <v>3.35</v>
      </c>
      <c r="F3" s="8">
        <f>MIN(H3:H17)</f>
        <v>3.2</v>
      </c>
      <c r="G3" s="19" t="s">
        <v>182</v>
      </c>
      <c r="H3" s="20">
        <v>3.2</v>
      </c>
      <c r="I3" s="21">
        <f t="shared" ref="I3:I17" si="0">IF(H3="","",(IF($C$20&lt;25%,"N/A",IF(H3&lt;=($D$20+$A$20),H3,"Descartado"))))</f>
        <v>3.2</v>
      </c>
    </row>
    <row r="4" spans="1:9" x14ac:dyDescent="0.2">
      <c r="A4" s="12"/>
      <c r="B4" s="11"/>
      <c r="C4" s="10"/>
      <c r="D4" s="9"/>
      <c r="E4" s="8"/>
      <c r="F4" s="8"/>
      <c r="G4" s="19" t="s">
        <v>46</v>
      </c>
      <c r="H4" s="20">
        <v>3.23</v>
      </c>
      <c r="I4" s="21">
        <f t="shared" si="0"/>
        <v>3.23</v>
      </c>
    </row>
    <row r="5" spans="1:9" x14ac:dyDescent="0.2">
      <c r="A5" s="12"/>
      <c r="B5" s="11"/>
      <c r="C5" s="10"/>
      <c r="D5" s="9"/>
      <c r="E5" s="8"/>
      <c r="F5" s="8"/>
      <c r="G5" s="19" t="s">
        <v>91</v>
      </c>
      <c r="H5" s="20">
        <v>3.35</v>
      </c>
      <c r="I5" s="21">
        <f t="shared" si="0"/>
        <v>3.35</v>
      </c>
    </row>
    <row r="6" spans="1:9" x14ac:dyDescent="0.2">
      <c r="A6" s="12"/>
      <c r="B6" s="11"/>
      <c r="C6" s="10"/>
      <c r="D6" s="9"/>
      <c r="E6" s="8"/>
      <c r="F6" s="8"/>
      <c r="G6" s="19" t="s">
        <v>80</v>
      </c>
      <c r="H6" s="20">
        <v>3.75</v>
      </c>
      <c r="I6" s="21">
        <f t="shared" si="0"/>
        <v>3.75</v>
      </c>
    </row>
    <row r="7" spans="1:9" x14ac:dyDescent="0.2">
      <c r="A7" s="12"/>
      <c r="B7" s="11"/>
      <c r="C7" s="10"/>
      <c r="D7" s="9"/>
      <c r="E7" s="8"/>
      <c r="F7" s="8"/>
      <c r="G7" s="19" t="s">
        <v>86</v>
      </c>
      <c r="H7" s="20">
        <v>5.72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1.0681526108192594</v>
      </c>
      <c r="B20" s="32">
        <f>COUNT(H3:H17)</f>
        <v>5</v>
      </c>
      <c r="C20" s="33">
        <f>IF(B20&lt;2,"N/A",(A20/D20))</f>
        <v>0.27744223657643102</v>
      </c>
      <c r="D20" s="34">
        <f>ROUND(AVERAGE(H3:H17),2)</f>
        <v>3.85</v>
      </c>
      <c r="E20" s="35">
        <f>IFERROR(ROUND(IF(B20&lt;2,"N/A",(IF(C20&lt;=25%,"N/A",AVERAGE(I3:I17)))),2),"N/A")</f>
        <v>3.38</v>
      </c>
      <c r="F20" s="35">
        <f>ROUND(MEDIAN(H3:H17),2)</f>
        <v>3.35</v>
      </c>
      <c r="G20" s="36" t="str">
        <f>INDEX(G3:G17,MATCH(H20,H3:H17,0))</f>
        <v>ANGULAR PRODUTOS PARA SAUDE LTDA</v>
      </c>
      <c r="H20" s="37">
        <f>MIN(H3:H17)</f>
        <v>3.2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3.35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10.050000000000001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183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184</v>
      </c>
      <c r="C3" s="10" t="s">
        <v>185</v>
      </c>
      <c r="D3" s="9">
        <v>50</v>
      </c>
      <c r="E3" s="8">
        <f>IF(C20&lt;=25%,D20,MIN(E20:F20))</f>
        <v>16.3</v>
      </c>
      <c r="F3" s="8">
        <f>MIN(H3:H17)</f>
        <v>13.12</v>
      </c>
      <c r="G3" s="19" t="s">
        <v>86</v>
      </c>
      <c r="H3" s="20">
        <v>13.12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67</v>
      </c>
      <c r="H4" s="20">
        <v>15.47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186</v>
      </c>
      <c r="H5" s="20">
        <v>17.190000000000001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187</v>
      </c>
      <c r="H6" s="20">
        <v>19.399999999999999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2.6585271611677457</v>
      </c>
      <c r="B20" s="32">
        <f>COUNT(H3:H17)</f>
        <v>4</v>
      </c>
      <c r="C20" s="33">
        <f>IF(B20&lt;2,"N/A",(A20/D20))</f>
        <v>0.16309982583851199</v>
      </c>
      <c r="D20" s="34">
        <f>ROUND(AVERAGE(H3:H17),2)</f>
        <v>16.3</v>
      </c>
      <c r="E20" s="35" t="str">
        <f>IFERROR(ROUND(IF(B20&lt;2,"N/A",(IF(C20&lt;=25%,"N/A",AVERAGE(I3:I17)))),2),"N/A")</f>
        <v>N/A</v>
      </c>
      <c r="F20" s="35">
        <f>ROUND(MEDIAN(H3:H17),2)</f>
        <v>16.329999999999998</v>
      </c>
      <c r="G20" s="36" t="str">
        <f>INDEX(G3:G17,MATCH(H20,H3:H17,0))</f>
        <v>FARMA TOP MEDICAMENTOS EIRELI</v>
      </c>
      <c r="H20" s="37">
        <f>MIN(H3:H17)</f>
        <v>13.12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16.3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815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188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189</v>
      </c>
      <c r="C3" s="10" t="s">
        <v>185</v>
      </c>
      <c r="D3" s="9">
        <v>5</v>
      </c>
      <c r="E3" s="8">
        <f>IF(C20&lt;=25%,D20,MIN(E20:F20))</f>
        <v>0.61</v>
      </c>
      <c r="F3" s="8">
        <f>MIN(H3:H17)</f>
        <v>0.55000000000000004</v>
      </c>
      <c r="G3" s="19" t="s">
        <v>190</v>
      </c>
      <c r="H3" s="20">
        <v>0.55000000000000004</v>
      </c>
      <c r="I3" s="21">
        <f t="shared" ref="I3:I17" si="0">IF(H3="","",(IF($C$20&lt;25%,"N/A",IF(H3&lt;=($D$20+$A$20),H3,"Descartado"))))</f>
        <v>0.55000000000000004</v>
      </c>
    </row>
    <row r="4" spans="1:9" x14ac:dyDescent="0.2">
      <c r="A4" s="12"/>
      <c r="B4" s="11"/>
      <c r="C4" s="10"/>
      <c r="D4" s="9"/>
      <c r="E4" s="8"/>
      <c r="F4" s="8"/>
      <c r="G4" s="19" t="s">
        <v>191</v>
      </c>
      <c r="H4" s="20">
        <v>0.6</v>
      </c>
      <c r="I4" s="21">
        <f t="shared" si="0"/>
        <v>0.6</v>
      </c>
    </row>
    <row r="5" spans="1:9" x14ac:dyDescent="0.2">
      <c r="A5" s="12"/>
      <c r="B5" s="11"/>
      <c r="C5" s="10"/>
      <c r="D5" s="9"/>
      <c r="E5" s="8"/>
      <c r="F5" s="8"/>
      <c r="G5" s="19" t="s">
        <v>192</v>
      </c>
      <c r="H5" s="20">
        <v>0.68</v>
      </c>
      <c r="I5" s="21">
        <f t="shared" si="0"/>
        <v>0.68</v>
      </c>
    </row>
    <row r="6" spans="1:9" x14ac:dyDescent="0.2">
      <c r="A6" s="12"/>
      <c r="B6" s="11"/>
      <c r="C6" s="10"/>
      <c r="D6" s="9"/>
      <c r="E6" s="8"/>
      <c r="F6" s="8"/>
      <c r="G6" s="19" t="s">
        <v>187</v>
      </c>
      <c r="H6" s="20">
        <v>1.6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0.49788720275446613</v>
      </c>
      <c r="B20" s="32">
        <f>COUNT(H3:H17)</f>
        <v>4</v>
      </c>
      <c r="C20" s="33">
        <f>IF(B20&lt;2,"N/A",(A20/D20))</f>
        <v>0.5789386078540304</v>
      </c>
      <c r="D20" s="34">
        <f>ROUND(AVERAGE(H3:H17),2)</f>
        <v>0.86</v>
      </c>
      <c r="E20" s="35">
        <f>IFERROR(ROUND(IF(B20&lt;2,"N/A",(IF(C20&lt;=25%,"N/A",AVERAGE(I3:I17)))),2),"N/A")</f>
        <v>0.61</v>
      </c>
      <c r="F20" s="35">
        <f>ROUND(MEDIAN(H3:H17),2)</f>
        <v>0.64</v>
      </c>
      <c r="G20" s="36" t="str">
        <f>INDEX(G3:G17,MATCH(H20,H3:H17,0))</f>
        <v>JOAOMED COMERCIO DE MATERIAIS CIRURGICOS S/A</v>
      </c>
      <c r="H20" s="37">
        <f>MIN(H3:H17)</f>
        <v>0.55000000000000004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0.61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3.05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193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194</v>
      </c>
      <c r="C3" s="10" t="s">
        <v>195</v>
      </c>
      <c r="D3" s="9">
        <v>1</v>
      </c>
      <c r="E3" s="8">
        <f>IF(C20&lt;=25%,D20,MIN(E20:F20))</f>
        <v>8.4700000000000006</v>
      </c>
      <c r="F3" s="8">
        <f>MIN(H3:H17)</f>
        <v>8.1999999999999993</v>
      </c>
      <c r="G3" s="19" t="s">
        <v>196</v>
      </c>
      <c r="H3" s="20">
        <v>8.1999999999999993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177</v>
      </c>
      <c r="H4" s="20">
        <v>8.5500000000000007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197</v>
      </c>
      <c r="H5" s="20">
        <v>8.65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0.23629078131263109</v>
      </c>
      <c r="B20" s="32">
        <f>COUNT(H3:H17)</f>
        <v>3</v>
      </c>
      <c r="C20" s="33">
        <f>IF(B20&lt;2,"N/A",(A20/D20))</f>
        <v>2.7897376778350778E-2</v>
      </c>
      <c r="D20" s="34">
        <f>ROUND(AVERAGE(H3:H17),2)</f>
        <v>8.4700000000000006</v>
      </c>
      <c r="E20" s="35" t="str">
        <f>IFERROR(ROUND(IF(B20&lt;2,"N/A",(IF(C20&lt;=25%,"N/A",AVERAGE(I3:I17)))),2),"N/A")</f>
        <v>N/A</v>
      </c>
      <c r="F20" s="35">
        <f>ROUND(MEDIAN(H3:H17),2)</f>
        <v>8.5500000000000007</v>
      </c>
      <c r="G20" s="36" t="str">
        <f>INDEX(G3:G17,MATCH(H20,H3:H17,0))</f>
        <v>DENTALEX ODONTO CIRURGICA LTDA</v>
      </c>
      <c r="H20" s="37">
        <f>MIN(H3:H17)</f>
        <v>8.1999999999999993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8.4700000000000006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8.4700000000000006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198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199</v>
      </c>
      <c r="C3" s="10" t="s">
        <v>185</v>
      </c>
      <c r="D3" s="9">
        <v>5</v>
      </c>
      <c r="E3" s="8">
        <f>IF(C20&lt;=25%,D20,MIN(E20:F20))</f>
        <v>0.46</v>
      </c>
      <c r="F3" s="8">
        <f>MIN(H3:H17)</f>
        <v>0.43</v>
      </c>
      <c r="G3" s="19" t="s">
        <v>200</v>
      </c>
      <c r="H3" s="20">
        <v>0.43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201</v>
      </c>
      <c r="H4" s="20">
        <v>0.48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202</v>
      </c>
      <c r="H5" s="20">
        <v>0.48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2.886751345948128E-2</v>
      </c>
      <c r="B20" s="32">
        <f>COUNT(H3:H17)</f>
        <v>3</v>
      </c>
      <c r="C20" s="33">
        <f>IF(B20&lt;2,"N/A",(A20/D20))</f>
        <v>6.2755464042350606E-2</v>
      </c>
      <c r="D20" s="34">
        <f>ROUND(AVERAGE(H3:H17),2)</f>
        <v>0.46</v>
      </c>
      <c r="E20" s="35" t="str">
        <f>IFERROR(ROUND(IF(B20&lt;2,"N/A",(IF(C20&lt;=25%,"N/A",AVERAGE(I3:I17)))),2),"N/A")</f>
        <v>N/A</v>
      </c>
      <c r="F20" s="35">
        <f>ROUND(MEDIAN(H3:H17),2)</f>
        <v>0.48</v>
      </c>
      <c r="G20" s="36" t="str">
        <f>INDEX(G3:G17,MATCH(H20,H3:H17,0))</f>
        <v>DELTA DISTRIBUIDORA DE MEDICAMENTOS LTDA</v>
      </c>
      <c r="H20" s="37">
        <f>MIN(H3:H17)</f>
        <v>0.43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0.46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2.3000000000000003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203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204</v>
      </c>
      <c r="C3" s="10" t="s">
        <v>185</v>
      </c>
      <c r="D3" s="9">
        <v>5</v>
      </c>
      <c r="E3" s="8">
        <f>IF(C20&lt;=25%,D20,MIN(E20:F20))</f>
        <v>0.31</v>
      </c>
      <c r="F3" s="8">
        <f>MIN(H3:H17)</f>
        <v>0.19</v>
      </c>
      <c r="G3" s="19" t="s">
        <v>205</v>
      </c>
      <c r="H3" s="20">
        <v>0.19</v>
      </c>
      <c r="I3" s="21">
        <f t="shared" ref="I3:I17" si="0">IF(H3="","",(IF($C$20&lt;25%,"N/A",IF(H3&lt;=($D$20+$A$20),H3,"Descartado"))))</f>
        <v>0.19</v>
      </c>
    </row>
    <row r="4" spans="1:9" x14ac:dyDescent="0.2">
      <c r="A4" s="12"/>
      <c r="B4" s="11"/>
      <c r="C4" s="10"/>
      <c r="D4" s="9"/>
      <c r="E4" s="8"/>
      <c r="F4" s="8"/>
      <c r="G4" s="19" t="s">
        <v>206</v>
      </c>
      <c r="H4" s="20">
        <v>0.25</v>
      </c>
      <c r="I4" s="21">
        <f t="shared" si="0"/>
        <v>0.25</v>
      </c>
    </row>
    <row r="5" spans="1:9" x14ac:dyDescent="0.2">
      <c r="A5" s="12"/>
      <c r="B5" s="11"/>
      <c r="C5" s="10"/>
      <c r="D5" s="9"/>
      <c r="E5" s="8"/>
      <c r="F5" s="8"/>
      <c r="G5" s="19" t="s">
        <v>202</v>
      </c>
      <c r="H5" s="20">
        <v>0.49</v>
      </c>
      <c r="I5" s="21">
        <f t="shared" si="0"/>
        <v>0.49</v>
      </c>
    </row>
    <row r="6" spans="1:9" x14ac:dyDescent="0.2">
      <c r="A6" s="12"/>
      <c r="B6" s="11"/>
      <c r="C6" s="10"/>
      <c r="D6" s="9"/>
      <c r="E6" s="8"/>
      <c r="F6" s="8"/>
      <c r="G6" s="19" t="s">
        <v>207</v>
      </c>
      <c r="H6" s="20">
        <v>2.0699999999999998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0.88949423831748342</v>
      </c>
      <c r="B20" s="32">
        <f>COUNT(H3:H17)</f>
        <v>4</v>
      </c>
      <c r="C20" s="33">
        <f>IF(B20&lt;2,"N/A",(A20/D20))</f>
        <v>1.1859923177566445</v>
      </c>
      <c r="D20" s="34">
        <f>ROUND(AVERAGE(H3:H17),2)</f>
        <v>0.75</v>
      </c>
      <c r="E20" s="35">
        <f>IFERROR(ROUND(IF(B20&lt;2,"N/A",(IF(C20&lt;=25%,"N/A",AVERAGE(I3:I17)))),2),"N/A")</f>
        <v>0.31</v>
      </c>
      <c r="F20" s="35">
        <f>ROUND(MEDIAN(H3:H17),2)</f>
        <v>0.37</v>
      </c>
      <c r="G20" s="36" t="str">
        <f>INDEX(G3:G17,MATCH(H20,H3:H17,0))</f>
        <v>SPONTON &amp; SPONTON LTDA</v>
      </c>
      <c r="H20" s="37">
        <f>MIN(H3:H17)</f>
        <v>0.19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0.31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1.55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208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209</v>
      </c>
      <c r="C3" s="10" t="s">
        <v>185</v>
      </c>
      <c r="D3" s="9">
        <v>5</v>
      </c>
      <c r="E3" s="8">
        <f>IF(C20&lt;=25%,D20,MIN(E20:F20))</f>
        <v>1.04</v>
      </c>
      <c r="F3" s="8">
        <f>MIN(H3:H17)</f>
        <v>0.74729999999999996</v>
      </c>
      <c r="G3" s="19" t="s">
        <v>67</v>
      </c>
      <c r="H3" s="20">
        <v>0.74729999999999996</v>
      </c>
      <c r="I3" s="21">
        <f t="shared" ref="I3:I17" si="0">IF(H3="","",(IF($C$20&lt;25%,"N/A",IF(H3&lt;=($D$20+$A$20),H3,"Descartado"))))</f>
        <v>0.74729999999999996</v>
      </c>
    </row>
    <row r="4" spans="1:9" x14ac:dyDescent="0.2">
      <c r="A4" s="12"/>
      <c r="B4" s="11"/>
      <c r="C4" s="10"/>
      <c r="D4" s="9"/>
      <c r="E4" s="8"/>
      <c r="F4" s="8"/>
      <c r="G4" s="19" t="s">
        <v>210</v>
      </c>
      <c r="H4" s="20">
        <v>0.81</v>
      </c>
      <c r="I4" s="21">
        <f t="shared" si="0"/>
        <v>0.81</v>
      </c>
    </row>
    <row r="5" spans="1:9" x14ac:dyDescent="0.2">
      <c r="A5" s="12"/>
      <c r="B5" s="11"/>
      <c r="C5" s="10"/>
      <c r="D5" s="9"/>
      <c r="E5" s="8"/>
      <c r="F5" s="8"/>
      <c r="G5" s="19" t="s">
        <v>211</v>
      </c>
      <c r="H5" s="20">
        <v>1.1000000000000001</v>
      </c>
      <c r="I5" s="21">
        <f t="shared" si="0"/>
        <v>1.1000000000000001</v>
      </c>
    </row>
    <row r="6" spans="1:9" x14ac:dyDescent="0.2">
      <c r="A6" s="12"/>
      <c r="B6" s="11"/>
      <c r="C6" s="10"/>
      <c r="D6" s="9"/>
      <c r="E6" s="8"/>
      <c r="F6" s="8"/>
      <c r="G6" s="19" t="s">
        <v>212</v>
      </c>
      <c r="H6" s="20">
        <v>1.5</v>
      </c>
      <c r="I6" s="21">
        <f t="shared" si="0"/>
        <v>1.5</v>
      </c>
    </row>
    <row r="7" spans="1:9" x14ac:dyDescent="0.2">
      <c r="A7" s="12"/>
      <c r="B7" s="11"/>
      <c r="C7" s="10"/>
      <c r="D7" s="9"/>
      <c r="E7" s="8"/>
      <c r="F7" s="8"/>
      <c r="G7" s="19" t="s">
        <v>213</v>
      </c>
      <c r="H7" s="20">
        <v>2.02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0.52989391202390657</v>
      </c>
      <c r="B20" s="32">
        <f>COUNT(H3:H17)</f>
        <v>5</v>
      </c>
      <c r="C20" s="33">
        <f>IF(B20&lt;2,"N/A",(A20/D20))</f>
        <v>0.42733380001927951</v>
      </c>
      <c r="D20" s="34">
        <f>ROUND(AVERAGE(H3:H17),2)</f>
        <v>1.24</v>
      </c>
      <c r="E20" s="35">
        <f>IFERROR(ROUND(IF(B20&lt;2,"N/A",(IF(C20&lt;=25%,"N/A",AVERAGE(I3:I17)))),2),"N/A")</f>
        <v>1.04</v>
      </c>
      <c r="F20" s="35">
        <f>ROUND(MEDIAN(H3:H17),2)</f>
        <v>1.1000000000000001</v>
      </c>
      <c r="G20" s="36" t="str">
        <f>INDEX(G3:G17,MATCH(H20,H3:H17,0))</f>
        <v>VALE COMERCIO DE PRODUTOS MEDICOS E HOSPITALARES – EIRELI</v>
      </c>
      <c r="H20" s="37">
        <f>MIN(H3:H17)</f>
        <v>0.74729999999999996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1.04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5.2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32"/>
  <sheetViews>
    <sheetView view="pageBreakPreview" topLeftCell="C1" zoomScaleNormal="100" workbookViewId="0">
      <selection activeCell="G9" sqref="G9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42</v>
      </c>
      <c r="C3" s="10" t="s">
        <v>34</v>
      </c>
      <c r="D3" s="9">
        <v>5</v>
      </c>
      <c r="E3" s="8">
        <f>IF(C20&lt;=25%,D20,MIN(E20:F20))</f>
        <v>5.31</v>
      </c>
      <c r="F3" s="8">
        <f>MIN(H3:H17)</f>
        <v>1.88</v>
      </c>
      <c r="G3" s="19" t="s">
        <v>43</v>
      </c>
      <c r="H3" s="20">
        <v>1.88</v>
      </c>
      <c r="I3" s="21">
        <f t="shared" ref="I3:I17" si="0">IF(H3="","",(IF($C$20&lt;25%,"N/A",IF(H3&lt;=($D$20+$A$20),H3,"Descartado"))))</f>
        <v>1.88</v>
      </c>
    </row>
    <row r="4" spans="1:9" x14ac:dyDescent="0.2">
      <c r="A4" s="12"/>
      <c r="B4" s="11"/>
      <c r="C4" s="10"/>
      <c r="D4" s="9"/>
      <c r="E4" s="8"/>
      <c r="F4" s="8"/>
      <c r="G4" s="19" t="s">
        <v>35</v>
      </c>
      <c r="H4" s="20">
        <v>2.7</v>
      </c>
      <c r="I4" s="21">
        <f t="shared" si="0"/>
        <v>2.7</v>
      </c>
    </row>
    <row r="5" spans="1:9" x14ac:dyDescent="0.2">
      <c r="A5" s="12"/>
      <c r="B5" s="11"/>
      <c r="C5" s="10"/>
      <c r="D5" s="9"/>
      <c r="E5" s="8"/>
      <c r="F5" s="8"/>
      <c r="G5" s="19" t="s">
        <v>44</v>
      </c>
      <c r="H5" s="20">
        <v>3.68</v>
      </c>
      <c r="I5" s="21">
        <f t="shared" si="0"/>
        <v>3.68</v>
      </c>
    </row>
    <row r="6" spans="1:9" x14ac:dyDescent="0.2">
      <c r="A6" s="12"/>
      <c r="B6" s="11"/>
      <c r="C6" s="10"/>
      <c r="D6" s="9"/>
      <c r="E6" s="8"/>
      <c r="F6" s="8"/>
      <c r="G6" s="19" t="s">
        <v>45</v>
      </c>
      <c r="H6" s="20">
        <v>8.4600000000000009</v>
      </c>
      <c r="I6" s="21">
        <f t="shared" si="0"/>
        <v>8.4600000000000009</v>
      </c>
    </row>
    <row r="7" spans="1:9" x14ac:dyDescent="0.2">
      <c r="A7" s="12"/>
      <c r="B7" s="11"/>
      <c r="C7" s="10"/>
      <c r="D7" s="9"/>
      <c r="E7" s="8"/>
      <c r="F7" s="8"/>
      <c r="G7" s="19" t="s">
        <v>40</v>
      </c>
      <c r="H7" s="20">
        <v>9.81</v>
      </c>
      <c r="I7" s="21">
        <f t="shared" si="0"/>
        <v>9.81</v>
      </c>
    </row>
    <row r="8" spans="1:9" x14ac:dyDescent="0.2">
      <c r="A8" s="12"/>
      <c r="B8" s="11"/>
      <c r="C8" s="10"/>
      <c r="D8" s="9"/>
      <c r="E8" s="8"/>
      <c r="F8" s="8"/>
      <c r="G8" s="19" t="s">
        <v>46</v>
      </c>
      <c r="H8" s="20">
        <v>17.18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5.8120486921566661</v>
      </c>
      <c r="B20" s="32">
        <f>COUNT(H3:H17)</f>
        <v>6</v>
      </c>
      <c r="C20" s="33">
        <f>IF(B20&lt;2,"N/A",(A20/D20))</f>
        <v>0.79726319508321897</v>
      </c>
      <c r="D20" s="34">
        <f>ROUND(AVERAGE(H3:H17),2)</f>
        <v>7.29</v>
      </c>
      <c r="E20" s="35">
        <f>IFERROR(ROUND(IF(B20&lt;2,"N/A",(IF(C20&lt;=25%,"N/A",AVERAGE(I3:I17)))),2),"N/A")</f>
        <v>5.31</v>
      </c>
      <c r="F20" s="35">
        <f>ROUND(MEDIAN(H3:H17),2)</f>
        <v>6.07</v>
      </c>
      <c r="G20" s="36" t="str">
        <f>INDEX(G3:G17,MATCH(H20,H3:H17,0))</f>
        <v>DROGAFONTE LTDA</v>
      </c>
      <c r="H20" s="37">
        <f>MIN(H3:H17)</f>
        <v>1.88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5.31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26.549999999999997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214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215</v>
      </c>
      <c r="C3" s="10" t="s">
        <v>100</v>
      </c>
      <c r="D3" s="9">
        <v>30</v>
      </c>
      <c r="E3" s="8">
        <f>IF(C20&lt;=25%,D20,MIN(E20:F20))</f>
        <v>2.0699999999999998</v>
      </c>
      <c r="F3" s="8">
        <f>MIN(H3:H17)</f>
        <v>1.64</v>
      </c>
      <c r="G3" s="19" t="s">
        <v>50</v>
      </c>
      <c r="H3" s="20">
        <v>1.64</v>
      </c>
      <c r="I3" s="21">
        <f t="shared" ref="I3:I17" si="0">IF(H3="","",(IF($C$20&lt;25%,"N/A",IF(H3&lt;=($D$20+$A$20),H3,"Descartado"))))</f>
        <v>1.64</v>
      </c>
    </row>
    <row r="4" spans="1:9" x14ac:dyDescent="0.2">
      <c r="A4" s="12"/>
      <c r="B4" s="11"/>
      <c r="C4" s="10"/>
      <c r="D4" s="9"/>
      <c r="E4" s="8"/>
      <c r="F4" s="8"/>
      <c r="G4" s="19" t="s">
        <v>216</v>
      </c>
      <c r="H4" s="20">
        <v>14.8</v>
      </c>
      <c r="I4" s="21" t="str">
        <f t="shared" si="0"/>
        <v>Descartado</v>
      </c>
    </row>
    <row r="5" spans="1:9" x14ac:dyDescent="0.2">
      <c r="A5" s="12"/>
      <c r="B5" s="11"/>
      <c r="C5" s="10"/>
      <c r="D5" s="9"/>
      <c r="E5" s="8"/>
      <c r="F5" s="8"/>
      <c r="G5" s="19" t="s">
        <v>217</v>
      </c>
      <c r="H5" s="20">
        <v>2.2999999999999998</v>
      </c>
      <c r="I5" s="21">
        <f t="shared" si="0"/>
        <v>2.2999999999999998</v>
      </c>
    </row>
    <row r="6" spans="1:9" x14ac:dyDescent="0.2">
      <c r="A6" s="12"/>
      <c r="B6" s="11"/>
      <c r="C6" s="10"/>
      <c r="D6" s="9"/>
      <c r="E6" s="8"/>
      <c r="F6" s="8"/>
      <c r="G6" s="19" t="s">
        <v>218</v>
      </c>
      <c r="H6" s="20">
        <v>2.23</v>
      </c>
      <c r="I6" s="21">
        <f t="shared" si="0"/>
        <v>2.23</v>
      </c>
    </row>
    <row r="7" spans="1:9" x14ac:dyDescent="0.2">
      <c r="A7" s="12"/>
      <c r="B7" s="11"/>
      <c r="C7" s="10"/>
      <c r="D7" s="9"/>
      <c r="E7" s="8"/>
      <c r="F7" s="8"/>
      <c r="G7" s="19" t="s">
        <v>219</v>
      </c>
      <c r="H7" s="20">
        <v>2.1</v>
      </c>
      <c r="I7" s="21">
        <f t="shared" si="0"/>
        <v>2.1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5.6999456137756264</v>
      </c>
      <c r="B20" s="32">
        <f>COUNT(H3:H17)</f>
        <v>5</v>
      </c>
      <c r="C20" s="33">
        <f>IF(B20&lt;2,"N/A",(A20/D20))</f>
        <v>1.2364307188233461</v>
      </c>
      <c r="D20" s="34">
        <f>ROUND(AVERAGE(H3:H17),2)</f>
        <v>4.6100000000000003</v>
      </c>
      <c r="E20" s="35">
        <f>IFERROR(ROUND(IF(B20&lt;2,"N/A",(IF(C20&lt;=25%,"N/A",AVERAGE(I3:I17)))),2),"N/A")</f>
        <v>2.0699999999999998</v>
      </c>
      <c r="F20" s="35">
        <f>ROUND(MEDIAN(H3:H17),2)</f>
        <v>2.23</v>
      </c>
      <c r="G20" s="36" t="str">
        <f>INDEX(G3:G17,MATCH(H20,H3:H17,0))</f>
        <v>CREMER S.A.</v>
      </c>
      <c r="H20" s="37">
        <f>MIN(H3:H17)</f>
        <v>1.64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2.0699999999999998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62.099999999999994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220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221</v>
      </c>
      <c r="C3" s="10" t="s">
        <v>222</v>
      </c>
      <c r="D3" s="9">
        <v>1</v>
      </c>
      <c r="E3" s="8">
        <f>IF(C20&lt;=25%,D20,MIN(E20:F20))</f>
        <v>85.92</v>
      </c>
      <c r="F3" s="8">
        <f>MIN(H3:H17)</f>
        <v>50.77</v>
      </c>
      <c r="G3" s="19" t="s">
        <v>223</v>
      </c>
      <c r="H3" s="20">
        <v>50.77</v>
      </c>
      <c r="I3" s="21">
        <f t="shared" ref="I3:I17" si="0">IF(H3="","",(IF($C$20&lt;25%,"N/A",IF(H3&lt;=($D$20+$A$20),H3,"Descartado"))))</f>
        <v>50.77</v>
      </c>
    </row>
    <row r="4" spans="1:9" x14ac:dyDescent="0.2">
      <c r="A4" s="12"/>
      <c r="B4" s="11"/>
      <c r="C4" s="10"/>
      <c r="D4" s="9"/>
      <c r="E4" s="8"/>
      <c r="F4" s="8"/>
      <c r="G4" s="19" t="s">
        <v>224</v>
      </c>
      <c r="H4" s="20">
        <v>78</v>
      </c>
      <c r="I4" s="21">
        <f t="shared" si="0"/>
        <v>78</v>
      </c>
    </row>
    <row r="5" spans="1:9" x14ac:dyDescent="0.2">
      <c r="A5" s="12"/>
      <c r="B5" s="11"/>
      <c r="C5" s="10"/>
      <c r="D5" s="9"/>
      <c r="E5" s="8"/>
      <c r="F5" s="8"/>
      <c r="G5" s="19" t="s">
        <v>225</v>
      </c>
      <c r="H5" s="20">
        <v>105</v>
      </c>
      <c r="I5" s="21">
        <f t="shared" si="0"/>
        <v>105</v>
      </c>
    </row>
    <row r="6" spans="1:9" x14ac:dyDescent="0.2">
      <c r="A6" s="12"/>
      <c r="B6" s="11"/>
      <c r="C6" s="10"/>
      <c r="D6" s="9"/>
      <c r="E6" s="8"/>
      <c r="F6" s="8"/>
      <c r="G6" s="19" t="s">
        <v>226</v>
      </c>
      <c r="H6" s="20">
        <v>109.9</v>
      </c>
      <c r="I6" s="21">
        <f t="shared" si="0"/>
        <v>109.9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27.308946488895042</v>
      </c>
      <c r="B20" s="32">
        <f>COUNT(H3:H17)</f>
        <v>4</v>
      </c>
      <c r="C20" s="33">
        <f>IF(B20&lt;2,"N/A",(A20/D20))</f>
        <v>0.3178415559694488</v>
      </c>
      <c r="D20" s="34">
        <f>ROUND(AVERAGE(H3:H17),2)</f>
        <v>85.92</v>
      </c>
      <c r="E20" s="35">
        <f>IFERROR(ROUND(IF(B20&lt;2,"N/A",(IF(C20&lt;=25%,"N/A",AVERAGE(I3:I17)))),2),"N/A")</f>
        <v>85.92</v>
      </c>
      <c r="F20" s="35">
        <f>ROUND(MEDIAN(H3:H17),2)</f>
        <v>91.5</v>
      </c>
      <c r="G20" s="36" t="str">
        <f>INDEX(G3:G17,MATCH(H20,H3:H17,0))</f>
        <v>DB PRODUTOS MEDICOS E AUDIOLOGICOS LTDA</v>
      </c>
      <c r="H20" s="37">
        <f>MIN(H3:H17)</f>
        <v>50.77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85.92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85.92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227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228</v>
      </c>
      <c r="C3" s="10" t="s">
        <v>100</v>
      </c>
      <c r="D3" s="9">
        <v>2</v>
      </c>
      <c r="E3" s="8">
        <f>IF(C20&lt;=25%,D20,MIN(E20:F20))</f>
        <v>81.459999999999994</v>
      </c>
      <c r="F3" s="8">
        <f>MIN(H3:H17)</f>
        <v>36</v>
      </c>
      <c r="G3" s="19" t="s">
        <v>229</v>
      </c>
      <c r="H3" s="20">
        <v>36</v>
      </c>
      <c r="I3" s="21">
        <f t="shared" ref="I3:I17" si="0">IF(H3="","",(IF($C$20&lt;25%,"N/A",IF(H3&lt;=($D$20+$A$20),H3,"Descartado"))))</f>
        <v>36</v>
      </c>
    </row>
    <row r="4" spans="1:9" x14ac:dyDescent="0.2">
      <c r="A4" s="12"/>
      <c r="B4" s="11"/>
      <c r="C4" s="10"/>
      <c r="D4" s="9"/>
      <c r="E4" s="8"/>
      <c r="F4" s="8"/>
      <c r="G4" s="19" t="s">
        <v>230</v>
      </c>
      <c r="H4" s="20">
        <v>95</v>
      </c>
      <c r="I4" s="21">
        <f t="shared" si="0"/>
        <v>95</v>
      </c>
    </row>
    <row r="5" spans="1:9" x14ac:dyDescent="0.2">
      <c r="A5" s="12"/>
      <c r="B5" s="11"/>
      <c r="C5" s="10"/>
      <c r="D5" s="9"/>
      <c r="E5" s="8"/>
      <c r="F5" s="8"/>
      <c r="G5" s="19" t="s">
        <v>72</v>
      </c>
      <c r="H5" s="20">
        <v>113.39</v>
      </c>
      <c r="I5" s="21">
        <f t="shared" si="0"/>
        <v>113.39</v>
      </c>
    </row>
    <row r="6" spans="1:9" x14ac:dyDescent="0.2">
      <c r="A6" s="12"/>
      <c r="B6" s="11"/>
      <c r="C6" s="10"/>
      <c r="D6" s="9"/>
      <c r="E6" s="8"/>
      <c r="F6" s="8"/>
      <c r="G6" s="19" t="s">
        <v>231</v>
      </c>
      <c r="H6" s="20">
        <v>750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335.89453904214241</v>
      </c>
      <c r="B20" s="32">
        <f>COUNT(H3:H17)</f>
        <v>4</v>
      </c>
      <c r="C20" s="33">
        <f>IF(B20&lt;2,"N/A",(A20/D20))</f>
        <v>1.3511445657366952</v>
      </c>
      <c r="D20" s="34">
        <f>ROUND(AVERAGE(H3:H17),2)</f>
        <v>248.6</v>
      </c>
      <c r="E20" s="35">
        <f>IFERROR(ROUND(IF(B20&lt;2,"N/A",(IF(C20&lt;=25%,"N/A",AVERAGE(I3:I17)))),2),"N/A")</f>
        <v>81.459999999999994</v>
      </c>
      <c r="F20" s="35">
        <f>ROUND(MEDIAN(H3:H17),2)</f>
        <v>104.2</v>
      </c>
      <c r="G20" s="36" t="str">
        <f>INDEX(G3:G17,MATCH(H20,H3:H17,0))</f>
        <v>PHARMED COMERCIO E DISTRIBUICAO DE PRODUTOS HOSPITALARES EIRELI</v>
      </c>
      <c r="H20" s="37">
        <f>MIN(H3:H17)</f>
        <v>36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81.459999999999994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162.91999999999999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232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233</v>
      </c>
      <c r="C3" s="10" t="s">
        <v>100</v>
      </c>
      <c r="D3" s="9">
        <v>30</v>
      </c>
      <c r="E3" s="8">
        <f>IF(C20&lt;=25%,D20,MIN(E20:F20))</f>
        <v>0.33</v>
      </c>
      <c r="F3" s="8">
        <f>MIN(H3:H17)</f>
        <v>0.22</v>
      </c>
      <c r="G3" s="19" t="s">
        <v>234</v>
      </c>
      <c r="H3" s="20">
        <v>0.22</v>
      </c>
      <c r="I3" s="21">
        <f t="shared" ref="I3:I17" si="0">IF(H3="","",(IF($C$20&lt;25%,"N/A",IF(H3&lt;=($D$20+$A$20),H3,"Descartado"))))</f>
        <v>0.22</v>
      </c>
    </row>
    <row r="4" spans="1:9" x14ac:dyDescent="0.2">
      <c r="A4" s="12"/>
      <c r="B4" s="11"/>
      <c r="C4" s="10"/>
      <c r="D4" s="9"/>
      <c r="E4" s="8"/>
      <c r="F4" s="8"/>
      <c r="G4" s="19" t="s">
        <v>235</v>
      </c>
      <c r="H4" s="20">
        <v>0.85</v>
      </c>
      <c r="I4" s="21" t="str">
        <f t="shared" si="0"/>
        <v>Descartado</v>
      </c>
    </row>
    <row r="5" spans="1:9" x14ac:dyDescent="0.2">
      <c r="A5" s="12"/>
      <c r="B5" s="11"/>
      <c r="C5" s="10"/>
      <c r="D5" s="9"/>
      <c r="E5" s="8"/>
      <c r="F5" s="8"/>
      <c r="G5" s="19" t="s">
        <v>236</v>
      </c>
      <c r="H5" s="20">
        <v>0.44</v>
      </c>
      <c r="I5" s="21">
        <f t="shared" si="0"/>
        <v>0.44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0.31973947728319896</v>
      </c>
      <c r="B20" s="32">
        <f>COUNT(H3:H17)</f>
        <v>3</v>
      </c>
      <c r="C20" s="33">
        <f>IF(B20&lt;2,"N/A",(A20/D20))</f>
        <v>0.63947895456639792</v>
      </c>
      <c r="D20" s="34">
        <f>ROUND(AVERAGE(H3:H17),2)</f>
        <v>0.5</v>
      </c>
      <c r="E20" s="35">
        <f>IFERROR(ROUND(IF(B20&lt;2,"N/A",(IF(C20&lt;=25%,"N/A",AVERAGE(I3:I17)))),2),"N/A")</f>
        <v>0.33</v>
      </c>
      <c r="F20" s="35">
        <f>ROUND(MEDIAN(H3:H17),2)</f>
        <v>0.44</v>
      </c>
      <c r="G20" s="36" t="str">
        <f>INDEX(G3:G17,MATCH(H20,H3:H17,0))</f>
        <v>ODONTOMASTER COMERCIO DE PRODUTOS PARA SAUDE EIRELI</v>
      </c>
      <c r="H20" s="37">
        <f>MIN(H3:H17)</f>
        <v>0.22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0.33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9.9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237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238</v>
      </c>
      <c r="C3" s="10" t="s">
        <v>100</v>
      </c>
      <c r="D3" s="9">
        <v>30</v>
      </c>
      <c r="E3" s="8">
        <f>IF(C20&lt;=25%,D20,MIN(E20:F20))</f>
        <v>1.02</v>
      </c>
      <c r="F3" s="8">
        <f>MIN(H3:H17)</f>
        <v>0.48</v>
      </c>
      <c r="G3" s="19" t="s">
        <v>239</v>
      </c>
      <c r="H3" s="20">
        <v>2.9</v>
      </c>
      <c r="I3" s="21" t="str">
        <f t="shared" ref="I3:I17" si="0">IF(H3="","",(IF($C$20&lt;25%,"N/A",IF(H3&lt;=($D$20+$A$20),H3,"Descartado"))))</f>
        <v>Descartado</v>
      </c>
    </row>
    <row r="4" spans="1:9" x14ac:dyDescent="0.2">
      <c r="A4" s="12"/>
      <c r="B4" s="11"/>
      <c r="C4" s="10"/>
      <c r="D4" s="9"/>
      <c r="E4" s="8"/>
      <c r="F4" s="8"/>
      <c r="G4" s="19" t="s">
        <v>240</v>
      </c>
      <c r="H4" s="20">
        <v>1.34</v>
      </c>
      <c r="I4" s="21">
        <f t="shared" si="0"/>
        <v>1.34</v>
      </c>
    </row>
    <row r="5" spans="1:9" x14ac:dyDescent="0.2">
      <c r="A5" s="12"/>
      <c r="B5" s="11"/>
      <c r="C5" s="10"/>
      <c r="D5" s="9"/>
      <c r="E5" s="8"/>
      <c r="F5" s="8"/>
      <c r="G5" s="19" t="s">
        <v>241</v>
      </c>
      <c r="H5" s="20">
        <v>1.25</v>
      </c>
      <c r="I5" s="21">
        <f t="shared" si="0"/>
        <v>1.25</v>
      </c>
    </row>
    <row r="6" spans="1:9" x14ac:dyDescent="0.2">
      <c r="A6" s="12"/>
      <c r="B6" s="11"/>
      <c r="C6" s="10"/>
      <c r="D6" s="9"/>
      <c r="E6" s="8"/>
      <c r="F6" s="8"/>
      <c r="G6" s="19" t="s">
        <v>236</v>
      </c>
      <c r="H6" s="20">
        <v>0.48</v>
      </c>
      <c r="I6" s="21">
        <f t="shared" si="0"/>
        <v>0.48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1.0146058347949707</v>
      </c>
      <c r="B20" s="32">
        <f>COUNT(H3:H17)</f>
        <v>4</v>
      </c>
      <c r="C20" s="33">
        <f>IF(B20&lt;2,"N/A",(A20/D20))</f>
        <v>0.68094351328521519</v>
      </c>
      <c r="D20" s="34">
        <f>ROUND(AVERAGE(H3:H17),2)</f>
        <v>1.49</v>
      </c>
      <c r="E20" s="35">
        <f>IFERROR(ROUND(IF(B20&lt;2,"N/A",(IF(C20&lt;=25%,"N/A",AVERAGE(I3:I17)))),2),"N/A")</f>
        <v>1.02</v>
      </c>
      <c r="F20" s="35">
        <f>ROUND(MEDIAN(H3:H17),2)</f>
        <v>1.3</v>
      </c>
      <c r="G20" s="36" t="str">
        <f>INDEX(G3:G17,MATCH(H20,H3:H17,0))</f>
        <v>SURYA DENTAL</v>
      </c>
      <c r="H20" s="37">
        <f>MIN(H3:H17)</f>
        <v>0.48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1.02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30.6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242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243</v>
      </c>
      <c r="C3" s="10" t="s">
        <v>100</v>
      </c>
      <c r="D3" s="9">
        <v>20</v>
      </c>
      <c r="E3" s="8">
        <f>IF(C20&lt;=25%,D20,MIN(E20:F20))</f>
        <v>16.16</v>
      </c>
      <c r="F3" s="8">
        <f>MIN(H3:H17)</f>
        <v>11.73</v>
      </c>
      <c r="G3" s="19" t="s">
        <v>244</v>
      </c>
      <c r="H3" s="20">
        <v>11.73</v>
      </c>
      <c r="I3" s="21">
        <f t="shared" ref="I3:I17" si="0">IF(H3="","",(IF($C$20&lt;25%,"N/A",IF(H3&lt;=($D$20+$A$20),H3,"Descartado"))))</f>
        <v>11.73</v>
      </c>
    </row>
    <row r="4" spans="1:9" x14ac:dyDescent="0.2">
      <c r="A4" s="12"/>
      <c r="B4" s="11"/>
      <c r="C4" s="10"/>
      <c r="D4" s="9"/>
      <c r="E4" s="8"/>
      <c r="F4" s="8"/>
      <c r="G4" s="19" t="s">
        <v>245</v>
      </c>
      <c r="H4" s="20">
        <v>14.88</v>
      </c>
      <c r="I4" s="21">
        <f t="shared" si="0"/>
        <v>14.88</v>
      </c>
    </row>
    <row r="5" spans="1:9" x14ac:dyDescent="0.2">
      <c r="A5" s="12"/>
      <c r="B5" s="11"/>
      <c r="C5" s="10"/>
      <c r="D5" s="9"/>
      <c r="E5" s="8"/>
      <c r="F5" s="8"/>
      <c r="G5" s="19" t="s">
        <v>168</v>
      </c>
      <c r="H5" s="20">
        <v>16.3</v>
      </c>
      <c r="I5" s="21">
        <f t="shared" si="0"/>
        <v>16.3</v>
      </c>
    </row>
    <row r="6" spans="1:9" x14ac:dyDescent="0.2">
      <c r="A6" s="12"/>
      <c r="B6" s="11"/>
      <c r="C6" s="10"/>
      <c r="D6" s="9"/>
      <c r="E6" s="8"/>
      <c r="F6" s="8"/>
      <c r="G6" s="19" t="s">
        <v>246</v>
      </c>
      <c r="H6" s="20">
        <v>16.73</v>
      </c>
      <c r="I6" s="21">
        <f t="shared" si="0"/>
        <v>16.73</v>
      </c>
    </row>
    <row r="7" spans="1:9" x14ac:dyDescent="0.2">
      <c r="A7" s="12"/>
      <c r="B7" s="11"/>
      <c r="C7" s="10"/>
      <c r="D7" s="9"/>
      <c r="E7" s="8"/>
      <c r="F7" s="8"/>
      <c r="G7" s="19" t="s">
        <v>247</v>
      </c>
      <c r="H7" s="20">
        <v>17</v>
      </c>
      <c r="I7" s="21">
        <f t="shared" si="0"/>
        <v>17</v>
      </c>
    </row>
    <row r="8" spans="1:9" x14ac:dyDescent="0.2">
      <c r="A8" s="12"/>
      <c r="B8" s="11"/>
      <c r="C8" s="10"/>
      <c r="D8" s="9"/>
      <c r="E8" s="8"/>
      <c r="F8" s="8"/>
      <c r="G8" s="19" t="s">
        <v>80</v>
      </c>
      <c r="H8" s="20">
        <v>20.3</v>
      </c>
      <c r="I8" s="21">
        <f t="shared" si="0"/>
        <v>20.3</v>
      </c>
    </row>
    <row r="9" spans="1:9" x14ac:dyDescent="0.2">
      <c r="A9" s="12"/>
      <c r="B9" s="11"/>
      <c r="C9" s="10"/>
      <c r="D9" s="9"/>
      <c r="E9" s="8"/>
      <c r="F9" s="8"/>
      <c r="G9" s="19" t="s">
        <v>248</v>
      </c>
      <c r="H9" s="20">
        <v>85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26.14638179466484</v>
      </c>
      <c r="B20" s="32">
        <f>COUNT(H3:H17)</f>
        <v>7</v>
      </c>
      <c r="C20" s="33">
        <f>IF(B20&lt;2,"N/A",(A20/D20))</f>
        <v>1.0060169986404326</v>
      </c>
      <c r="D20" s="34">
        <f>ROUND(AVERAGE(H3:H17),2)</f>
        <v>25.99</v>
      </c>
      <c r="E20" s="35">
        <f>IFERROR(ROUND(IF(B20&lt;2,"N/A",(IF(C20&lt;=25%,"N/A",AVERAGE(I3:I17)))),2),"N/A")</f>
        <v>16.16</v>
      </c>
      <c r="F20" s="35">
        <f>ROUND(MEDIAN(H3:H17),2)</f>
        <v>16.73</v>
      </c>
      <c r="G20" s="36" t="str">
        <f>INDEX(G3:G17,MATCH(H20,H3:H17,0))</f>
        <v>CIRURGICA ITAMBE – EIRELI</v>
      </c>
      <c r="H20" s="37">
        <f>MIN(H3:H17)</f>
        <v>11.73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16.16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323.2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249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250</v>
      </c>
      <c r="C3" s="10" t="s">
        <v>251</v>
      </c>
      <c r="D3" s="9">
        <v>4</v>
      </c>
      <c r="E3" s="8">
        <f>IF(C20&lt;=25%,D20,MIN(E20:F20))</f>
        <v>86.29</v>
      </c>
      <c r="F3" s="8">
        <f>MIN(H3:H17)</f>
        <v>74.900000000000006</v>
      </c>
      <c r="G3" s="19" t="s">
        <v>252</v>
      </c>
      <c r="H3" s="20">
        <v>74.900000000000006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253</v>
      </c>
      <c r="H4" s="20">
        <v>83.99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254</v>
      </c>
      <c r="H5" s="20">
        <v>99.99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12.702599471499196</v>
      </c>
      <c r="B20" s="32">
        <f>COUNT(H3:H17)</f>
        <v>3</v>
      </c>
      <c r="C20" s="33">
        <f>IF(B20&lt;2,"N/A",(A20/D20))</f>
        <v>0.14720824512109393</v>
      </c>
      <c r="D20" s="34">
        <f>ROUND(AVERAGE(H3:H17),2)</f>
        <v>86.29</v>
      </c>
      <c r="E20" s="35" t="str">
        <f>IFERROR(ROUND(IF(B20&lt;2,"N/A",(IF(C20&lt;=25%,"N/A",AVERAGE(I3:I17)))),2),"N/A")</f>
        <v>N/A</v>
      </c>
      <c r="F20" s="35">
        <f>ROUND(MEDIAN(H3:H17),2)</f>
        <v>83.99</v>
      </c>
      <c r="G20" s="36" t="str">
        <f>INDEX(G3:G17,MATCH(H20,H3:H17,0))</f>
        <v>FARMADELIVERY</v>
      </c>
      <c r="H20" s="37">
        <f>MIN(H3:H17)</f>
        <v>74.900000000000006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86.29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345.16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255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256</v>
      </c>
      <c r="C3" s="10" t="s">
        <v>100</v>
      </c>
      <c r="D3" s="9">
        <v>5</v>
      </c>
      <c r="E3" s="8">
        <f>IF(C20&lt;=25%,D20,MIN(E20:F20))</f>
        <v>32</v>
      </c>
      <c r="F3" s="8">
        <f>MIN(H3:H17)</f>
        <v>20</v>
      </c>
      <c r="G3" s="19" t="s">
        <v>257</v>
      </c>
      <c r="H3" s="20">
        <v>20</v>
      </c>
      <c r="I3" s="21">
        <f t="shared" ref="I3:I17" si="0">IF(H3="","",(IF($C$20&lt;25%,"N/A",IF(H3&lt;=($D$20+$A$20),H3,"Descartado"))))</f>
        <v>20</v>
      </c>
    </row>
    <row r="4" spans="1:9" x14ac:dyDescent="0.2">
      <c r="A4" s="12"/>
      <c r="B4" s="11"/>
      <c r="C4" s="10"/>
      <c r="D4" s="9"/>
      <c r="E4" s="8"/>
      <c r="F4" s="8"/>
      <c r="G4" s="19" t="s">
        <v>258</v>
      </c>
      <c r="H4" s="20">
        <v>27.3</v>
      </c>
      <c r="I4" s="21">
        <f t="shared" si="0"/>
        <v>27.3</v>
      </c>
    </row>
    <row r="5" spans="1:9" x14ac:dyDescent="0.2">
      <c r="A5" s="12"/>
      <c r="B5" s="11"/>
      <c r="C5" s="10"/>
      <c r="D5" s="9"/>
      <c r="E5" s="8"/>
      <c r="F5" s="8"/>
      <c r="G5" s="19" t="s">
        <v>259</v>
      </c>
      <c r="H5" s="20">
        <v>30</v>
      </c>
      <c r="I5" s="21">
        <f t="shared" si="0"/>
        <v>30</v>
      </c>
    </row>
    <row r="6" spans="1:9" x14ac:dyDescent="0.2">
      <c r="A6" s="12"/>
      <c r="B6" s="11"/>
      <c r="C6" s="10"/>
      <c r="D6" s="9"/>
      <c r="E6" s="8"/>
      <c r="F6" s="8"/>
      <c r="G6" s="19" t="s">
        <v>260</v>
      </c>
      <c r="H6" s="20">
        <v>32</v>
      </c>
      <c r="I6" s="21">
        <f t="shared" si="0"/>
        <v>32</v>
      </c>
    </row>
    <row r="7" spans="1:9" x14ac:dyDescent="0.2">
      <c r="A7" s="12"/>
      <c r="B7" s="11"/>
      <c r="C7" s="10"/>
      <c r="D7" s="9"/>
      <c r="E7" s="8"/>
      <c r="F7" s="8"/>
      <c r="G7" s="19" t="s">
        <v>261</v>
      </c>
      <c r="H7" s="20">
        <v>32.479999999999997</v>
      </c>
      <c r="I7" s="21">
        <f t="shared" si="0"/>
        <v>32.479999999999997</v>
      </c>
    </row>
    <row r="8" spans="1:9" x14ac:dyDescent="0.2">
      <c r="A8" s="12"/>
      <c r="B8" s="11"/>
      <c r="C8" s="10"/>
      <c r="D8" s="9"/>
      <c r="E8" s="8"/>
      <c r="F8" s="8"/>
      <c r="G8" s="19" t="s">
        <v>262</v>
      </c>
      <c r="H8" s="20">
        <v>65.5</v>
      </c>
      <c r="I8" s="21">
        <f t="shared" si="0"/>
        <v>65.5</v>
      </c>
    </row>
    <row r="9" spans="1:9" x14ac:dyDescent="0.2">
      <c r="A9" s="12"/>
      <c r="B9" s="11"/>
      <c r="C9" s="10"/>
      <c r="D9" s="9"/>
      <c r="E9" s="8"/>
      <c r="F9" s="8"/>
      <c r="G9" s="19" t="s">
        <v>263</v>
      </c>
      <c r="H9" s="20">
        <v>90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25.46053641001529</v>
      </c>
      <c r="B20" s="32">
        <f>COUNT(H3:H17)</f>
        <v>7</v>
      </c>
      <c r="C20" s="33">
        <f>IF(B20&lt;2,"N/A",(A20/D20))</f>
        <v>0.59949461761279232</v>
      </c>
      <c r="D20" s="34">
        <f>ROUND(AVERAGE(H3:H17),2)</f>
        <v>42.47</v>
      </c>
      <c r="E20" s="35">
        <f>IFERROR(ROUND(IF(B20&lt;2,"N/A",(IF(C20&lt;=25%,"N/A",AVERAGE(I3:I17)))),2),"N/A")</f>
        <v>34.549999999999997</v>
      </c>
      <c r="F20" s="35">
        <f>ROUND(MEDIAN(H3:H17),2)</f>
        <v>32</v>
      </c>
      <c r="G20" s="36" t="str">
        <f>INDEX(G3:G17,MATCH(H20,H3:H17,0))</f>
        <v>HEALTH SOLUTIONS COMERCIO E SERVICOS EIRELI</v>
      </c>
      <c r="H20" s="37">
        <f>MIN(H3:H17)</f>
        <v>20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160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264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265</v>
      </c>
      <c r="C3" s="10" t="s">
        <v>266</v>
      </c>
      <c r="D3" s="9">
        <v>10</v>
      </c>
      <c r="E3" s="8">
        <f>IF(C20&lt;=25%,D20,MIN(E20:F20))</f>
        <v>68.12</v>
      </c>
      <c r="F3" s="8">
        <f>MIN(H3:H17)</f>
        <v>53.8</v>
      </c>
      <c r="G3" s="19" t="s">
        <v>267</v>
      </c>
      <c r="H3" s="20">
        <v>53.8</v>
      </c>
      <c r="I3" s="21">
        <f t="shared" ref="I3:I17" si="0">IF(H3="","",(IF($C$20&lt;25%,"N/A",IF(H3&lt;=($D$20+$A$20),H3,"Descartado"))))</f>
        <v>53.8</v>
      </c>
    </row>
    <row r="4" spans="1:9" x14ac:dyDescent="0.2">
      <c r="A4" s="12"/>
      <c r="B4" s="11"/>
      <c r="C4" s="10"/>
      <c r="D4" s="9"/>
      <c r="E4" s="8"/>
      <c r="F4" s="8"/>
      <c r="G4" s="19" t="s">
        <v>160</v>
      </c>
      <c r="H4" s="20">
        <v>82.43</v>
      </c>
      <c r="I4" s="21">
        <f t="shared" si="0"/>
        <v>82.43</v>
      </c>
    </row>
    <row r="5" spans="1:9" x14ac:dyDescent="0.2">
      <c r="A5" s="12"/>
      <c r="B5" s="11"/>
      <c r="C5" s="10"/>
      <c r="D5" s="9"/>
      <c r="E5" s="8"/>
      <c r="F5" s="8"/>
      <c r="G5" s="19" t="s">
        <v>40</v>
      </c>
      <c r="H5" s="20">
        <v>119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32.680477862683254</v>
      </c>
      <c r="B20" s="32">
        <f>COUNT(H3:H17)</f>
        <v>3</v>
      </c>
      <c r="C20" s="33">
        <f>IF(B20&lt;2,"N/A",(A20/D20))</f>
        <v>0.38411469044056484</v>
      </c>
      <c r="D20" s="34">
        <f>ROUND(AVERAGE(H3:H17),2)</f>
        <v>85.08</v>
      </c>
      <c r="E20" s="35">
        <f>IFERROR(ROUND(IF(B20&lt;2,"N/A",(IF(C20&lt;=25%,"N/A",AVERAGE(I3:I17)))),2),"N/A")</f>
        <v>68.12</v>
      </c>
      <c r="F20" s="35">
        <f>ROUND(MEDIAN(H3:H17),2)</f>
        <v>82.43</v>
      </c>
      <c r="G20" s="36" t="str">
        <f>INDEX(G3:G17,MATCH(H20,H3:H17,0))</f>
        <v>J.PINHEIRO-MATERIAIS MEDICOS E ODONTOLOGICOS LTDA</v>
      </c>
      <c r="H20" s="37">
        <f>MIN(H3:H17)</f>
        <v>53.8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68.12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681.2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268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269</v>
      </c>
      <c r="C3" s="10" t="s">
        <v>270</v>
      </c>
      <c r="D3" s="9">
        <v>10</v>
      </c>
      <c r="E3" s="8">
        <f>IF(C20&lt;=25%,D20,MIN(E20:F20))</f>
        <v>5.9</v>
      </c>
      <c r="F3" s="8">
        <f>MIN(H3:H17)</f>
        <v>4.6900000000000004</v>
      </c>
      <c r="G3" s="19" t="s">
        <v>38</v>
      </c>
      <c r="H3" s="20">
        <v>4.6900000000000004</v>
      </c>
      <c r="I3" s="21">
        <f t="shared" ref="I3:I17" si="0">IF(H3="","",(IF($C$20&lt;25%,"N/A",IF(H3&lt;=($D$20+$A$20),H3,"Descartado"))))</f>
        <v>4.6900000000000004</v>
      </c>
    </row>
    <row r="4" spans="1:9" x14ac:dyDescent="0.2">
      <c r="A4" s="12"/>
      <c r="B4" s="11"/>
      <c r="C4" s="10"/>
      <c r="D4" s="9"/>
      <c r="E4" s="8"/>
      <c r="F4" s="8"/>
      <c r="G4" s="19" t="s">
        <v>271</v>
      </c>
      <c r="H4" s="20">
        <v>4.95</v>
      </c>
      <c r="I4" s="21">
        <f t="shared" si="0"/>
        <v>4.95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6.08</v>
      </c>
      <c r="I5" s="21">
        <f t="shared" si="0"/>
        <v>6.08</v>
      </c>
    </row>
    <row r="6" spans="1:9" x14ac:dyDescent="0.2">
      <c r="A6" s="12"/>
      <c r="B6" s="11"/>
      <c r="C6" s="10"/>
      <c r="D6" s="9"/>
      <c r="E6" s="8"/>
      <c r="F6" s="8"/>
      <c r="G6" s="19" t="s">
        <v>38</v>
      </c>
      <c r="H6" s="20">
        <v>6.65</v>
      </c>
      <c r="I6" s="21">
        <f t="shared" si="0"/>
        <v>6.65</v>
      </c>
    </row>
    <row r="7" spans="1:9" x14ac:dyDescent="0.2">
      <c r="A7" s="12"/>
      <c r="B7" s="11"/>
      <c r="C7" s="10"/>
      <c r="D7" s="9"/>
      <c r="E7" s="8"/>
      <c r="F7" s="8"/>
      <c r="G7" s="19" t="s">
        <v>273</v>
      </c>
      <c r="H7" s="20">
        <v>7.15</v>
      </c>
      <c r="I7" s="21">
        <f t="shared" si="0"/>
        <v>7.15</v>
      </c>
    </row>
    <row r="8" spans="1:9" x14ac:dyDescent="0.2">
      <c r="A8" s="12"/>
      <c r="B8" s="11"/>
      <c r="C8" s="10"/>
      <c r="D8" s="9"/>
      <c r="E8" s="8"/>
      <c r="F8" s="8"/>
      <c r="G8" s="19" t="s">
        <v>160</v>
      </c>
      <c r="H8" s="20">
        <v>9.1999999999999993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1.647843034596034</v>
      </c>
      <c r="B20" s="32">
        <f>COUNT(H3:H17)</f>
        <v>6</v>
      </c>
      <c r="C20" s="33">
        <f>IF(B20&lt;2,"N/A",(A20/D20))</f>
        <v>0.25547954024744712</v>
      </c>
      <c r="D20" s="34">
        <f>ROUND(AVERAGE(H3:H17),2)</f>
        <v>6.45</v>
      </c>
      <c r="E20" s="35">
        <f>IFERROR(ROUND(IF(B20&lt;2,"N/A",(IF(C20&lt;=25%,"N/A",AVERAGE(I3:I17)))),2),"N/A")</f>
        <v>5.9</v>
      </c>
      <c r="F20" s="35">
        <f>ROUND(MEDIAN(H3:H17),2)</f>
        <v>6.37</v>
      </c>
      <c r="G20" s="36" t="str">
        <f>INDEX(G3:G17,MATCH(H20,H3:H17,0))</f>
        <v>MAXIMA DENTAL IMPORTACAO, EXPORTACAO E COMERCIO DE PRODUTOS ODONTOLOGICOS EIRELI</v>
      </c>
      <c r="H20" s="37">
        <f>MIN(H3:H17)</f>
        <v>4.6900000000000004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5.9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32"/>
  <sheetViews>
    <sheetView view="pageBreakPreview" topLeftCell="C1" zoomScaleNormal="100" workbookViewId="0">
      <selection activeCell="G7" sqref="G7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48</v>
      </c>
      <c r="C3" s="10" t="s">
        <v>49</v>
      </c>
      <c r="D3" s="9">
        <v>10</v>
      </c>
      <c r="E3" s="8">
        <f>IF(C20&lt;=25%,D20,MIN(E20:F20))</f>
        <v>4.55</v>
      </c>
      <c r="F3" s="8">
        <f>MIN(H3:H17)</f>
        <v>0.87</v>
      </c>
      <c r="G3" s="19" t="s">
        <v>50</v>
      </c>
      <c r="H3" s="20">
        <v>0.87</v>
      </c>
      <c r="I3" s="21">
        <f t="shared" ref="I3:I17" si="0">IF(H3="","",(IF($C$20&lt;25%,"N/A",IF(H3&lt;=($D$20+$A$20),H3,"Descartado"))))</f>
        <v>0.87</v>
      </c>
    </row>
    <row r="4" spans="1:9" x14ac:dyDescent="0.2">
      <c r="A4" s="12"/>
      <c r="B4" s="11"/>
      <c r="C4" s="10"/>
      <c r="D4" s="9"/>
      <c r="E4" s="8"/>
      <c r="F4" s="8"/>
      <c r="G4" s="19" t="s">
        <v>51</v>
      </c>
      <c r="H4" s="20">
        <v>7.33</v>
      </c>
      <c r="I4" s="21">
        <f t="shared" si="0"/>
        <v>7.33</v>
      </c>
    </row>
    <row r="5" spans="1:9" x14ac:dyDescent="0.2">
      <c r="A5" s="12"/>
      <c r="B5" s="11"/>
      <c r="C5" s="10"/>
      <c r="D5" s="9"/>
      <c r="E5" s="8"/>
      <c r="F5" s="8"/>
      <c r="G5" s="19" t="s">
        <v>52</v>
      </c>
      <c r="H5" s="20">
        <v>6.99</v>
      </c>
      <c r="I5" s="21">
        <f t="shared" si="0"/>
        <v>6.99</v>
      </c>
    </row>
    <row r="6" spans="1:9" x14ac:dyDescent="0.2">
      <c r="A6" s="12"/>
      <c r="B6" s="11"/>
      <c r="C6" s="10"/>
      <c r="D6" s="9"/>
      <c r="E6" s="8"/>
      <c r="F6" s="8"/>
      <c r="G6" s="19" t="s">
        <v>53</v>
      </c>
      <c r="H6" s="20">
        <v>2.99</v>
      </c>
      <c r="I6" s="21">
        <f t="shared" si="0"/>
        <v>2.99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3.1441957106176877</v>
      </c>
      <c r="B20" s="32">
        <f>COUNT(H3:H17)</f>
        <v>4</v>
      </c>
      <c r="C20" s="33">
        <f>IF(B20&lt;2,"N/A",(A20/D20))</f>
        <v>0.69103202431157973</v>
      </c>
      <c r="D20" s="34">
        <f>ROUND(AVERAGE(H3:H17),2)</f>
        <v>4.55</v>
      </c>
      <c r="E20" s="35">
        <f>IFERROR(ROUND(IF(B20&lt;2,"N/A",(IF(C20&lt;=25%,"N/A",AVERAGE(I3:I17)))),2),"N/A")</f>
        <v>4.55</v>
      </c>
      <c r="F20" s="35">
        <f>ROUND(MEDIAN(H3:H17),2)</f>
        <v>4.99</v>
      </c>
      <c r="G20" s="36" t="str">
        <f>INDEX(G3:G17,MATCH(H20,H3:H17,0))</f>
        <v>CREMER S.A.</v>
      </c>
      <c r="H20" s="37">
        <f>MIN(H3:H17)</f>
        <v>0.87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4.55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45.5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274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275</v>
      </c>
      <c r="C3" s="10" t="s">
        <v>100</v>
      </c>
      <c r="D3" s="9">
        <v>20</v>
      </c>
      <c r="E3" s="8">
        <f>IF(C20&lt;=25%,D20,MIN(E20:F20))</f>
        <v>19.350000000000001</v>
      </c>
      <c r="F3" s="8">
        <f>MIN(H3:H17)</f>
        <v>16.8</v>
      </c>
      <c r="G3" s="19" t="s">
        <v>273</v>
      </c>
      <c r="H3" s="20">
        <v>16.8</v>
      </c>
      <c r="I3" s="21">
        <f t="shared" ref="I3:I17" si="0">IF(H3="","",(IF($C$20&lt;25%,"N/A",IF(H3&lt;=($D$20+$A$20),H3,"Descartado"))))</f>
        <v>16.8</v>
      </c>
    </row>
    <row r="4" spans="1:9" x14ac:dyDescent="0.2">
      <c r="A4" s="12"/>
      <c r="B4" s="11"/>
      <c r="C4" s="10"/>
      <c r="D4" s="9"/>
      <c r="E4" s="8"/>
      <c r="F4" s="8"/>
      <c r="G4" s="19" t="s">
        <v>276</v>
      </c>
      <c r="H4" s="20">
        <v>21.9</v>
      </c>
      <c r="I4" s="21">
        <f t="shared" si="0"/>
        <v>21.9</v>
      </c>
    </row>
    <row r="5" spans="1:9" x14ac:dyDescent="0.2">
      <c r="A5" s="12"/>
      <c r="B5" s="11"/>
      <c r="C5" s="10"/>
      <c r="D5" s="9"/>
      <c r="E5" s="8"/>
      <c r="F5" s="8"/>
      <c r="G5" s="19" t="s">
        <v>277</v>
      </c>
      <c r="H5" s="20">
        <v>40.1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12.248401256218425</v>
      </c>
      <c r="B20" s="32">
        <f>COUNT(H3:H17)</f>
        <v>3</v>
      </c>
      <c r="C20" s="33">
        <f>IF(B20&lt;2,"N/A",(A20/D20))</f>
        <v>0.46625052364744674</v>
      </c>
      <c r="D20" s="34">
        <f>ROUND(AVERAGE(H3:H17),2)</f>
        <v>26.27</v>
      </c>
      <c r="E20" s="35">
        <f>IFERROR(ROUND(IF(B20&lt;2,"N/A",(IF(C20&lt;=25%,"N/A",AVERAGE(I3:I17)))),2),"N/A")</f>
        <v>19.350000000000001</v>
      </c>
      <c r="F20" s="35">
        <f>ROUND(MEDIAN(H3:H17),2)</f>
        <v>21.9</v>
      </c>
      <c r="G20" s="36" t="str">
        <f>INDEX(G3:G17,MATCH(H20,H3:H17,0))</f>
        <v>DENTAL MED EQUIPAMENTOS E MATERIAIS ODONTOLOGICOS E HOSPITALARES LTDA</v>
      </c>
      <c r="H20" s="37">
        <f>MIN(H3:H17)</f>
        <v>16.8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19.350000000000001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387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278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279</v>
      </c>
      <c r="C3" s="10" t="s">
        <v>100</v>
      </c>
      <c r="D3" s="9">
        <v>20</v>
      </c>
      <c r="E3" s="8">
        <f>IF(C20&lt;=25%,D20,MIN(E20:F20))</f>
        <v>22.49</v>
      </c>
      <c r="F3" s="8">
        <f>MIN(H3:H17)</f>
        <v>19.8</v>
      </c>
      <c r="G3" s="19" t="s">
        <v>280</v>
      </c>
      <c r="H3" s="20">
        <v>36.56</v>
      </c>
      <c r="I3" s="21" t="str">
        <f t="shared" ref="I3:I17" si="0">IF(H3="","",(IF($C$20&lt;25%,"N/A",IF(H3&lt;=($D$20+$A$20),H3,"Descartado"))))</f>
        <v>Descartado</v>
      </c>
    </row>
    <row r="4" spans="1:9" x14ac:dyDescent="0.2">
      <c r="A4" s="12"/>
      <c r="B4" s="11"/>
      <c r="C4" s="10"/>
      <c r="D4" s="9"/>
      <c r="E4" s="8"/>
      <c r="F4" s="8"/>
      <c r="G4" s="19" t="s">
        <v>281</v>
      </c>
      <c r="H4" s="20">
        <v>20.2</v>
      </c>
      <c r="I4" s="21">
        <f t="shared" si="0"/>
        <v>20.2</v>
      </c>
    </row>
    <row r="5" spans="1:9" x14ac:dyDescent="0.2">
      <c r="A5" s="12"/>
      <c r="B5" s="11"/>
      <c r="C5" s="10"/>
      <c r="D5" s="9"/>
      <c r="E5" s="8"/>
      <c r="F5" s="8"/>
      <c r="G5" s="19" t="s">
        <v>282</v>
      </c>
      <c r="H5" s="20">
        <v>19.8</v>
      </c>
      <c r="I5" s="21">
        <f t="shared" si="0"/>
        <v>19.8</v>
      </c>
    </row>
    <row r="6" spans="1:9" x14ac:dyDescent="0.2">
      <c r="A6" s="12"/>
      <c r="B6" s="11"/>
      <c r="C6" s="10"/>
      <c r="D6" s="9"/>
      <c r="E6" s="8"/>
      <c r="F6" s="8"/>
      <c r="G6" s="19" t="s">
        <v>283</v>
      </c>
      <c r="H6" s="20">
        <v>27.47</v>
      </c>
      <c r="I6" s="21">
        <f t="shared" si="0"/>
        <v>27.47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7.8688049706843408</v>
      </c>
      <c r="B20" s="32">
        <f>COUNT(H3:H17)</f>
        <v>4</v>
      </c>
      <c r="C20" s="33">
        <f>IF(B20&lt;2,"N/A",(A20/D20))</f>
        <v>0.30252998733888276</v>
      </c>
      <c r="D20" s="34">
        <f>ROUND(AVERAGE(H3:H17),2)</f>
        <v>26.01</v>
      </c>
      <c r="E20" s="35">
        <f>IFERROR(ROUND(IF(B20&lt;2,"N/A",(IF(C20&lt;=25%,"N/A",AVERAGE(I3:I17)))),2),"N/A")</f>
        <v>22.49</v>
      </c>
      <c r="F20" s="35">
        <f>ROUND(MEDIAN(H3:H17),2)</f>
        <v>23.84</v>
      </c>
      <c r="G20" s="36" t="str">
        <f>INDEX(G3:G17,MATCH(H20,H3:H17,0))</f>
        <v>GRAFITTI ARTES</v>
      </c>
      <c r="H20" s="37">
        <f>MIN(H3:H17)</f>
        <v>19.8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22.49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449.79999999999995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284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285</v>
      </c>
      <c r="C3" s="10" t="s">
        <v>286</v>
      </c>
      <c r="D3" s="9">
        <v>40</v>
      </c>
      <c r="E3" s="8">
        <f>IF(C20&lt;=25%,D20,MIN(E20:F20))</f>
        <v>26.2</v>
      </c>
      <c r="F3" s="8">
        <f>MIN(H3:H17)</f>
        <v>24.5</v>
      </c>
      <c r="G3" s="19" t="s">
        <v>287</v>
      </c>
      <c r="H3" s="20">
        <v>24.5</v>
      </c>
      <c r="I3" s="21">
        <f t="shared" ref="I3:I17" si="0">IF(H3="","",(IF($C$20&lt;25%,"N/A",IF(H3&lt;=($D$20+$A$20),H3,"Descartado"))))</f>
        <v>24.5</v>
      </c>
    </row>
    <row r="4" spans="1:9" x14ac:dyDescent="0.2">
      <c r="A4" s="12"/>
      <c r="B4" s="11"/>
      <c r="C4" s="10"/>
      <c r="D4" s="9"/>
      <c r="E4" s="8"/>
      <c r="F4" s="8"/>
      <c r="G4" s="19" t="s">
        <v>288</v>
      </c>
      <c r="H4" s="20">
        <v>25</v>
      </c>
      <c r="I4" s="21">
        <f t="shared" si="0"/>
        <v>25</v>
      </c>
    </row>
    <row r="5" spans="1:9" x14ac:dyDescent="0.2">
      <c r="A5" s="12"/>
      <c r="B5" s="11"/>
      <c r="C5" s="10"/>
      <c r="D5" s="9"/>
      <c r="E5" s="8"/>
      <c r="F5" s="8"/>
      <c r="G5" s="19" t="s">
        <v>267</v>
      </c>
      <c r="H5" s="20">
        <v>26</v>
      </c>
      <c r="I5" s="21">
        <f t="shared" si="0"/>
        <v>26</v>
      </c>
    </row>
    <row r="6" spans="1:9" x14ac:dyDescent="0.2">
      <c r="A6" s="12"/>
      <c r="B6" s="11"/>
      <c r="C6" s="10"/>
      <c r="D6" s="9"/>
      <c r="E6" s="8"/>
      <c r="F6" s="8"/>
      <c r="G6" s="19" t="s">
        <v>160</v>
      </c>
      <c r="H6" s="20">
        <v>26.2</v>
      </c>
      <c r="I6" s="21">
        <f t="shared" si="0"/>
        <v>26.2</v>
      </c>
    </row>
    <row r="7" spans="1:9" x14ac:dyDescent="0.2">
      <c r="A7" s="12"/>
      <c r="B7" s="11"/>
      <c r="C7" s="10"/>
      <c r="D7" s="9"/>
      <c r="E7" s="8"/>
      <c r="F7" s="8"/>
      <c r="G7" s="19" t="s">
        <v>40</v>
      </c>
      <c r="H7" s="20">
        <v>33.840000000000003</v>
      </c>
      <c r="I7" s="21">
        <f t="shared" si="0"/>
        <v>33.840000000000003</v>
      </c>
    </row>
    <row r="8" spans="1:9" x14ac:dyDescent="0.2">
      <c r="A8" s="12"/>
      <c r="B8" s="11"/>
      <c r="C8" s="10"/>
      <c r="D8" s="9"/>
      <c r="E8" s="8"/>
      <c r="F8" s="8"/>
      <c r="G8" s="19" t="s">
        <v>51</v>
      </c>
      <c r="H8" s="20">
        <v>36.6</v>
      </c>
      <c r="I8" s="21">
        <f t="shared" si="0"/>
        <v>36.6</v>
      </c>
    </row>
    <row r="9" spans="1:9" x14ac:dyDescent="0.2">
      <c r="A9" s="12"/>
      <c r="B9" s="11"/>
      <c r="C9" s="10"/>
      <c r="D9" s="9"/>
      <c r="E9" s="8"/>
      <c r="F9" s="8"/>
      <c r="G9" s="19" t="s">
        <v>161</v>
      </c>
      <c r="H9" s="20">
        <v>48.7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8.9153340348178052</v>
      </c>
      <c r="B20" s="32">
        <f>COUNT(H3:H17)</f>
        <v>7</v>
      </c>
      <c r="C20" s="33">
        <f>IF(B20&lt;2,"N/A",(A20/D20))</f>
        <v>0.2825779408817054</v>
      </c>
      <c r="D20" s="34">
        <f>ROUND(AVERAGE(H3:H17),2)</f>
        <v>31.55</v>
      </c>
      <c r="E20" s="35">
        <f>IFERROR(ROUND(IF(B20&lt;2,"N/A",(IF(C20&lt;=25%,"N/A",AVERAGE(I3:I17)))),2),"N/A")</f>
        <v>28.69</v>
      </c>
      <c r="F20" s="35">
        <f>ROUND(MEDIAN(H3:H17),2)</f>
        <v>26.2</v>
      </c>
      <c r="G20" s="36" t="str">
        <f>INDEX(G3:G17,MATCH(H20,H3:H17,0))</f>
        <v>FUSAO COMERCIO DE PRODUTOS ODONTOLOGICOS LTDA</v>
      </c>
      <c r="H20" s="37">
        <f>MIN(H3:H17)</f>
        <v>24.5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26.2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1048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289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290</v>
      </c>
      <c r="C3" s="10" t="s">
        <v>291</v>
      </c>
      <c r="D3" s="9">
        <v>2000</v>
      </c>
      <c r="E3" s="8">
        <f>IF(C20&lt;=25%,D20,MIN(E20:F20))</f>
        <v>2.58</v>
      </c>
      <c r="F3" s="8">
        <f>MIN(H3:H17)</f>
        <v>1.97</v>
      </c>
      <c r="G3" s="19" t="s">
        <v>292</v>
      </c>
      <c r="H3" s="20">
        <v>1.97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38</v>
      </c>
      <c r="H4" s="20">
        <v>2.4500000000000002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293</v>
      </c>
      <c r="H5" s="20">
        <v>2.48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281</v>
      </c>
      <c r="H6" s="20">
        <v>3.4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294</v>
      </c>
      <c r="H7" s="20">
        <v>2.48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295</v>
      </c>
      <c r="H8" s="20">
        <v>2.68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0.46719018254525241</v>
      </c>
      <c r="B20" s="32">
        <f>COUNT(H3:H17)</f>
        <v>6</v>
      </c>
      <c r="C20" s="33">
        <f>IF(B20&lt;2,"N/A",(A20/D20))</f>
        <v>0.18108146610281101</v>
      </c>
      <c r="D20" s="34">
        <f>ROUND(AVERAGE(H3:H17),2)</f>
        <v>2.58</v>
      </c>
      <c r="E20" s="35" t="str">
        <f>IFERROR(ROUND(IF(B20&lt;2,"N/A",(IF(C20&lt;=25%,"N/A",AVERAGE(I3:I17)))),2),"N/A")</f>
        <v>N/A</v>
      </c>
      <c r="F20" s="35">
        <f>ROUND(MEDIAN(H3:H17),2)</f>
        <v>2.48</v>
      </c>
      <c r="G20" s="36" t="str">
        <f>INDEX(G3:G17,MATCH(H20,H3:H17,0))</f>
        <v>DENTAL SUL PRODUTOS ODONTOLOGICOS EIRELI</v>
      </c>
      <c r="H20" s="37">
        <f>MIN(H3:H17)</f>
        <v>1.97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2.58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5160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296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297</v>
      </c>
      <c r="C3" s="10" t="s">
        <v>298</v>
      </c>
      <c r="D3" s="9">
        <v>4</v>
      </c>
      <c r="E3" s="8">
        <f>IF(C20&lt;=25%,D20,MIN(E20:F20))</f>
        <v>45.45</v>
      </c>
      <c r="F3" s="8">
        <f>MIN(H3:H17)</f>
        <v>34.950000000000003</v>
      </c>
      <c r="G3" s="19" t="s">
        <v>43</v>
      </c>
      <c r="H3" s="20">
        <v>34.950000000000003</v>
      </c>
      <c r="I3" s="21">
        <f t="shared" ref="I3:I17" si="0">IF(H3="","",(IF($C$20&lt;25%,"N/A",IF(H3&lt;=($D$20+$A$20),H3,"Descartado"))))</f>
        <v>34.950000000000003</v>
      </c>
    </row>
    <row r="4" spans="1:9" x14ac:dyDescent="0.2">
      <c r="A4" s="12"/>
      <c r="B4" s="11"/>
      <c r="C4" s="10"/>
      <c r="D4" s="9"/>
      <c r="E4" s="8"/>
      <c r="F4" s="8"/>
      <c r="G4" s="19" t="s">
        <v>299</v>
      </c>
      <c r="H4" s="20">
        <v>35</v>
      </c>
      <c r="I4" s="21">
        <f t="shared" si="0"/>
        <v>35</v>
      </c>
    </row>
    <row r="5" spans="1:9" x14ac:dyDescent="0.2">
      <c r="A5" s="12"/>
      <c r="B5" s="11"/>
      <c r="C5" s="10"/>
      <c r="D5" s="9"/>
      <c r="E5" s="8"/>
      <c r="F5" s="8"/>
      <c r="G5" s="19" t="s">
        <v>300</v>
      </c>
      <c r="H5" s="20">
        <v>43.79</v>
      </c>
      <c r="I5" s="21">
        <f t="shared" si="0"/>
        <v>43.79</v>
      </c>
    </row>
    <row r="6" spans="1:9" x14ac:dyDescent="0.2">
      <c r="A6" s="12"/>
      <c r="B6" s="11"/>
      <c r="C6" s="10"/>
      <c r="D6" s="9"/>
      <c r="E6" s="8"/>
      <c r="F6" s="8"/>
      <c r="G6" s="19" t="s">
        <v>178</v>
      </c>
      <c r="H6" s="20">
        <v>49.95</v>
      </c>
      <c r="I6" s="21">
        <f t="shared" si="0"/>
        <v>49.95</v>
      </c>
    </row>
    <row r="7" spans="1:9" x14ac:dyDescent="0.2">
      <c r="A7" s="12"/>
      <c r="B7" s="11"/>
      <c r="C7" s="10"/>
      <c r="D7" s="9"/>
      <c r="E7" s="8"/>
      <c r="F7" s="8"/>
      <c r="G7" s="19" t="s">
        <v>301</v>
      </c>
      <c r="H7" s="20">
        <v>53.02</v>
      </c>
      <c r="I7" s="21">
        <f t="shared" si="0"/>
        <v>53.02</v>
      </c>
    </row>
    <row r="8" spans="1:9" x14ac:dyDescent="0.2">
      <c r="A8" s="12"/>
      <c r="B8" s="11"/>
      <c r="C8" s="10"/>
      <c r="D8" s="9"/>
      <c r="E8" s="8"/>
      <c r="F8" s="8"/>
      <c r="G8" s="19" t="s">
        <v>302</v>
      </c>
      <c r="H8" s="20">
        <v>56</v>
      </c>
      <c r="I8" s="21">
        <f t="shared" si="0"/>
        <v>56</v>
      </c>
    </row>
    <row r="9" spans="1:9" x14ac:dyDescent="0.2">
      <c r="A9" s="12"/>
      <c r="B9" s="11"/>
      <c r="C9" s="10"/>
      <c r="D9" s="9"/>
      <c r="E9" s="8"/>
      <c r="F9" s="8"/>
      <c r="G9" s="19" t="s">
        <v>303</v>
      </c>
      <c r="H9" s="20">
        <v>69.739999999999995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12.360649158480591</v>
      </c>
      <c r="B20" s="32">
        <f>COUNT(H3:H17)</f>
        <v>7</v>
      </c>
      <c r="C20" s="33">
        <f>IF(B20&lt;2,"N/A",(A20/D20))</f>
        <v>0.25267066963369972</v>
      </c>
      <c r="D20" s="34">
        <f>ROUND(AVERAGE(H3:H17),2)</f>
        <v>48.92</v>
      </c>
      <c r="E20" s="35">
        <f>IFERROR(ROUND(IF(B20&lt;2,"N/A",(IF(C20&lt;=25%,"N/A",AVERAGE(I3:I17)))),2),"N/A")</f>
        <v>45.45</v>
      </c>
      <c r="F20" s="35">
        <f>ROUND(MEDIAN(H3:H17),2)</f>
        <v>49.95</v>
      </c>
      <c r="G20" s="36" t="str">
        <f>INDEX(G3:G17,MATCH(H20,H3:H17,0))</f>
        <v>DROGAFONTE LTDA</v>
      </c>
      <c r="H20" s="37">
        <f>MIN(H3:H17)</f>
        <v>34.950000000000003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45.45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181.8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304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305</v>
      </c>
      <c r="C3" s="10" t="s">
        <v>306</v>
      </c>
      <c r="D3" s="9">
        <v>20</v>
      </c>
      <c r="E3" s="8">
        <f>IF(C20&lt;=25%,D20,MIN(E20:F20))</f>
        <v>5.6</v>
      </c>
      <c r="F3" s="8">
        <f>MIN(H3:H17)</f>
        <v>4.87</v>
      </c>
      <c r="G3" s="19" t="s">
        <v>288</v>
      </c>
      <c r="H3" s="20">
        <v>4.87</v>
      </c>
      <c r="I3" s="21">
        <f t="shared" ref="I3:I17" si="0">IF(H3="","",(IF($C$20&lt;25%,"N/A",IF(H3&lt;=($D$20+$A$20),H3,"Descartado"))))</f>
        <v>4.87</v>
      </c>
    </row>
    <row r="4" spans="1:9" x14ac:dyDescent="0.2">
      <c r="A4" s="12"/>
      <c r="B4" s="11"/>
      <c r="C4" s="10"/>
      <c r="D4" s="9"/>
      <c r="E4" s="8"/>
      <c r="F4" s="8"/>
      <c r="G4" s="19" t="s">
        <v>267</v>
      </c>
      <c r="H4" s="20">
        <v>5.4</v>
      </c>
      <c r="I4" s="21">
        <f t="shared" si="0"/>
        <v>5.4</v>
      </c>
    </row>
    <row r="5" spans="1:9" x14ac:dyDescent="0.2">
      <c r="A5" s="12"/>
      <c r="B5" s="11"/>
      <c r="C5" s="10"/>
      <c r="D5" s="9"/>
      <c r="E5" s="8"/>
      <c r="F5" s="8"/>
      <c r="G5" s="19" t="s">
        <v>292</v>
      </c>
      <c r="H5" s="20">
        <v>5.42</v>
      </c>
      <c r="I5" s="21">
        <f t="shared" si="0"/>
        <v>5.42</v>
      </c>
    </row>
    <row r="6" spans="1:9" x14ac:dyDescent="0.2">
      <c r="A6" s="12"/>
      <c r="B6" s="11"/>
      <c r="C6" s="10"/>
      <c r="D6" s="9"/>
      <c r="E6" s="8"/>
      <c r="F6" s="8"/>
      <c r="G6" s="19" t="s">
        <v>81</v>
      </c>
      <c r="H6" s="20">
        <v>5.6</v>
      </c>
      <c r="I6" s="21">
        <f t="shared" si="0"/>
        <v>5.6</v>
      </c>
    </row>
    <row r="7" spans="1:9" x14ac:dyDescent="0.2">
      <c r="A7" s="12"/>
      <c r="B7" s="11"/>
      <c r="C7" s="10"/>
      <c r="D7" s="9"/>
      <c r="E7" s="8"/>
      <c r="F7" s="8"/>
      <c r="G7" s="19" t="s">
        <v>307</v>
      </c>
      <c r="H7" s="20">
        <v>6.5</v>
      </c>
      <c r="I7" s="21">
        <f t="shared" si="0"/>
        <v>6.5</v>
      </c>
    </row>
    <row r="8" spans="1:9" x14ac:dyDescent="0.2">
      <c r="A8" s="12"/>
      <c r="B8" s="11"/>
      <c r="C8" s="10"/>
      <c r="D8" s="9"/>
      <c r="E8" s="8"/>
      <c r="F8" s="8"/>
      <c r="G8" s="19" t="s">
        <v>40</v>
      </c>
      <c r="H8" s="20">
        <v>6.51</v>
      </c>
      <c r="I8" s="21">
        <f t="shared" si="0"/>
        <v>6.51</v>
      </c>
    </row>
    <row r="9" spans="1:9" x14ac:dyDescent="0.2">
      <c r="A9" s="12"/>
      <c r="B9" s="11"/>
      <c r="C9" s="10"/>
      <c r="D9" s="9"/>
      <c r="E9" s="8"/>
      <c r="F9" s="8"/>
      <c r="G9" s="19" t="s">
        <v>308</v>
      </c>
      <c r="H9" s="20">
        <v>10.15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1.7799063645783941</v>
      </c>
      <c r="B20" s="32">
        <f>COUNT(H3:H17)</f>
        <v>7</v>
      </c>
      <c r="C20" s="33">
        <f>IF(B20&lt;2,"N/A",(A20/D20))</f>
        <v>0.28030021489423529</v>
      </c>
      <c r="D20" s="34">
        <f>ROUND(AVERAGE(H3:H17),2)</f>
        <v>6.35</v>
      </c>
      <c r="E20" s="35">
        <f>IFERROR(ROUND(IF(B20&lt;2,"N/A",(IF(C20&lt;=25%,"N/A",AVERAGE(I3:I17)))),2),"N/A")</f>
        <v>5.72</v>
      </c>
      <c r="F20" s="35">
        <f>ROUND(MEDIAN(H3:H17),2)</f>
        <v>5.6</v>
      </c>
      <c r="G20" s="36" t="str">
        <f>INDEX(G3:G17,MATCH(H20,H3:H17,0))</f>
        <v>IN-DENTAL PRODUTOS ODONTOLOGICOS, MEDICOS E HOSPITALARES LTDA</v>
      </c>
      <c r="H20" s="37">
        <f>MIN(H3:H17)</f>
        <v>4.87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5.6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112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309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310</v>
      </c>
      <c r="C3" s="10" t="s">
        <v>291</v>
      </c>
      <c r="D3" s="9">
        <v>200</v>
      </c>
      <c r="E3" s="8">
        <f>IF(C20&lt;=25%,D20,MIN(E20:F20))</f>
        <v>2.11</v>
      </c>
      <c r="F3" s="8">
        <f>MIN(H3:H17)</f>
        <v>1.74</v>
      </c>
      <c r="G3" s="19" t="s">
        <v>311</v>
      </c>
      <c r="H3" s="20">
        <v>1.74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40</v>
      </c>
      <c r="H4" s="20">
        <v>2.0099999999999998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160</v>
      </c>
      <c r="H5" s="20">
        <v>2.12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312</v>
      </c>
      <c r="H6" s="20">
        <v>2.25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38</v>
      </c>
      <c r="H7" s="20">
        <v>2.44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0.26243094329747096</v>
      </c>
      <c r="B20" s="32">
        <f>COUNT(H3:H17)</f>
        <v>5</v>
      </c>
      <c r="C20" s="33">
        <f>IF(B20&lt;2,"N/A",(A20/D20))</f>
        <v>0.12437485464335117</v>
      </c>
      <c r="D20" s="34">
        <f>ROUND(AVERAGE(H3:H17),2)</f>
        <v>2.11</v>
      </c>
      <c r="E20" s="35" t="str">
        <f>IFERROR(ROUND(IF(B20&lt;2,"N/A",(IF(C20&lt;=25%,"N/A",AVERAGE(I3:I17)))),2),"N/A")</f>
        <v>N/A</v>
      </c>
      <c r="F20" s="35">
        <f>ROUND(MEDIAN(H3:H17),2)</f>
        <v>2.12</v>
      </c>
      <c r="G20" s="36" t="str">
        <f>INDEX(G3:G17,MATCH(H20,H3:H17,0))</f>
        <v>DENTAL OESTE EIRELI</v>
      </c>
      <c r="H20" s="37">
        <f>MIN(H3:H17)</f>
        <v>1.74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2.11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422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313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314</v>
      </c>
      <c r="C3" s="10" t="s">
        <v>315</v>
      </c>
      <c r="D3" s="9">
        <v>2</v>
      </c>
      <c r="E3" s="8">
        <f>IF(C20&lt;=25%,D20,MIN(E20:F20))</f>
        <v>45.57</v>
      </c>
      <c r="F3" s="8">
        <f>MIN(H3:H17)</f>
        <v>37.9</v>
      </c>
      <c r="G3" s="19" t="s">
        <v>51</v>
      </c>
      <c r="H3" s="20">
        <v>37.9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235</v>
      </c>
      <c r="H4" s="20">
        <v>56.91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283</v>
      </c>
      <c r="H5" s="20">
        <v>41.9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10.022310112943</v>
      </c>
      <c r="B20" s="32">
        <f>COUNT(H3:H17)</f>
        <v>3</v>
      </c>
      <c r="C20" s="33">
        <f>IF(B20&lt;2,"N/A",(A20/D20))</f>
        <v>0.21993219471018213</v>
      </c>
      <c r="D20" s="34">
        <f>ROUND(AVERAGE(H3:H17),2)</f>
        <v>45.57</v>
      </c>
      <c r="E20" s="35" t="str">
        <f>IFERROR(ROUND(IF(B20&lt;2,"N/A",(IF(C20&lt;=25%,"N/A",AVERAGE(I3:I17)))),2),"N/A")</f>
        <v>N/A</v>
      </c>
      <c r="F20" s="35">
        <f>ROUND(MEDIAN(H3:H17),2)</f>
        <v>41.9</v>
      </c>
      <c r="G20" s="36" t="str">
        <f>INDEX(G3:G17,MATCH(H20,H3:H17,0))</f>
        <v>DENTAL HIGIX PRODUTOS ODONTOLOGICOS MEDICOS HOSPITALARES EIRELI</v>
      </c>
      <c r="H20" s="37">
        <f>MIN(H3:H17)</f>
        <v>37.9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45.57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91.14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316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317</v>
      </c>
      <c r="C3" s="10" t="s">
        <v>318</v>
      </c>
      <c r="D3" s="9">
        <v>4</v>
      </c>
      <c r="E3" s="8">
        <f>IF(C20&lt;=25%,D20,MIN(E20:F20))</f>
        <v>20.27</v>
      </c>
      <c r="F3" s="8">
        <f>MIN(H3:H17)</f>
        <v>15</v>
      </c>
      <c r="G3" s="19" t="s">
        <v>319</v>
      </c>
      <c r="H3" s="20">
        <v>15</v>
      </c>
      <c r="I3" s="21">
        <f t="shared" ref="I3:I17" si="0">IF(H3="","",(IF($C$20&lt;25%,"N/A",IF(H3&lt;=($D$20+$A$20),H3,"Descartado"))))</f>
        <v>15</v>
      </c>
    </row>
    <row r="4" spans="1:9" x14ac:dyDescent="0.2">
      <c r="A4" s="12"/>
      <c r="B4" s="11"/>
      <c r="C4" s="10"/>
      <c r="D4" s="9"/>
      <c r="E4" s="8"/>
      <c r="F4" s="8"/>
      <c r="G4" s="19" t="s">
        <v>267</v>
      </c>
      <c r="H4" s="20">
        <v>16.5</v>
      </c>
      <c r="I4" s="21">
        <f t="shared" si="0"/>
        <v>16.5</v>
      </c>
    </row>
    <row r="5" spans="1:9" x14ac:dyDescent="0.2">
      <c r="A5" s="12"/>
      <c r="B5" s="11"/>
      <c r="C5" s="10"/>
      <c r="D5" s="9"/>
      <c r="E5" s="8"/>
      <c r="F5" s="8"/>
      <c r="G5" s="19" t="s">
        <v>38</v>
      </c>
      <c r="H5" s="20">
        <v>17.63</v>
      </c>
      <c r="I5" s="21">
        <f t="shared" si="0"/>
        <v>17.63</v>
      </c>
    </row>
    <row r="6" spans="1:9" x14ac:dyDescent="0.2">
      <c r="A6" s="12"/>
      <c r="B6" s="11"/>
      <c r="C6" s="10"/>
      <c r="D6" s="9"/>
      <c r="E6" s="8"/>
      <c r="F6" s="8"/>
      <c r="G6" s="19" t="s">
        <v>81</v>
      </c>
      <c r="H6" s="20">
        <v>20.27</v>
      </c>
      <c r="I6" s="21">
        <f t="shared" si="0"/>
        <v>20.27</v>
      </c>
    </row>
    <row r="7" spans="1:9" x14ac:dyDescent="0.2">
      <c r="A7" s="12"/>
      <c r="B7" s="11"/>
      <c r="C7" s="10"/>
      <c r="D7" s="9"/>
      <c r="E7" s="8"/>
      <c r="F7" s="8"/>
      <c r="G7" s="19" t="s">
        <v>155</v>
      </c>
      <c r="H7" s="20">
        <v>29.7</v>
      </c>
      <c r="I7" s="21">
        <f t="shared" si="0"/>
        <v>29.7</v>
      </c>
    </row>
    <row r="8" spans="1:9" x14ac:dyDescent="0.2">
      <c r="A8" s="12"/>
      <c r="B8" s="11"/>
      <c r="C8" s="10"/>
      <c r="D8" s="9"/>
      <c r="E8" s="8"/>
      <c r="F8" s="8"/>
      <c r="G8" s="19" t="s">
        <v>320</v>
      </c>
      <c r="H8" s="20">
        <v>39.9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 t="s">
        <v>60</v>
      </c>
      <c r="H9" s="20">
        <v>25.66</v>
      </c>
      <c r="I9" s="21">
        <f t="shared" si="0"/>
        <v>25.66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8.9275019168964906</v>
      </c>
      <c r="B20" s="32">
        <f>COUNT(H3:H17)</f>
        <v>7</v>
      </c>
      <c r="C20" s="33">
        <f>IF(B20&lt;2,"N/A",(A20/D20))</f>
        <v>0.37957065973199366</v>
      </c>
      <c r="D20" s="34">
        <f>ROUND(AVERAGE(H3:H17),2)</f>
        <v>23.52</v>
      </c>
      <c r="E20" s="35">
        <f>IFERROR(ROUND(IF(B20&lt;2,"N/A",(IF(C20&lt;=25%,"N/A",AVERAGE(I3:I17)))),2),"N/A")</f>
        <v>20.79</v>
      </c>
      <c r="F20" s="35">
        <f>ROUND(MEDIAN(H3:H17),2)</f>
        <v>20.27</v>
      </c>
      <c r="G20" s="36" t="str">
        <f>INDEX(G3:G17,MATCH(H20,H3:H17,0))</f>
        <v>RIO MEIER COMERCIO DE MATERIAIS ODONTO-HOSPITALARES LTDA</v>
      </c>
      <c r="H20" s="37">
        <f>MIN(H3:H17)</f>
        <v>15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20.27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81.08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321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322</v>
      </c>
      <c r="C3" s="10" t="s">
        <v>323</v>
      </c>
      <c r="D3" s="9">
        <v>4</v>
      </c>
      <c r="E3" s="8">
        <f>IF(C20&lt;=25%,D20,MIN(E20:F20))</f>
        <v>4.62</v>
      </c>
      <c r="F3" s="8">
        <f>MIN(H3:H17)</f>
        <v>4.3600000000000003</v>
      </c>
      <c r="G3" s="19" t="s">
        <v>288</v>
      </c>
      <c r="H3" s="20">
        <v>4.3600000000000003</v>
      </c>
      <c r="I3" s="21">
        <f t="shared" ref="I3:I17" si="0">IF(H3="","",(IF($C$20&lt;25%,"N/A",IF(H3&lt;=($D$20+$A$20),H3,"Descartado"))))</f>
        <v>4.3600000000000003</v>
      </c>
    </row>
    <row r="4" spans="1:9" x14ac:dyDescent="0.2">
      <c r="A4" s="12"/>
      <c r="B4" s="11"/>
      <c r="C4" s="10"/>
      <c r="D4" s="9"/>
      <c r="E4" s="8"/>
      <c r="F4" s="8"/>
      <c r="G4" s="19" t="s">
        <v>324</v>
      </c>
      <c r="H4" s="20">
        <v>4.5</v>
      </c>
      <c r="I4" s="21">
        <f t="shared" si="0"/>
        <v>4.5</v>
      </c>
    </row>
    <row r="5" spans="1:9" x14ac:dyDescent="0.2">
      <c r="A5" s="12"/>
      <c r="B5" s="11"/>
      <c r="C5" s="10"/>
      <c r="D5" s="9"/>
      <c r="E5" s="8"/>
      <c r="F5" s="8"/>
      <c r="G5" s="19" t="s">
        <v>311</v>
      </c>
      <c r="H5" s="20">
        <v>4.5199999999999996</v>
      </c>
      <c r="I5" s="21">
        <f t="shared" si="0"/>
        <v>4.5199999999999996</v>
      </c>
    </row>
    <row r="6" spans="1:9" x14ac:dyDescent="0.2">
      <c r="A6" s="12"/>
      <c r="B6" s="11"/>
      <c r="C6" s="10"/>
      <c r="D6" s="9"/>
      <c r="E6" s="8"/>
      <c r="F6" s="8"/>
      <c r="G6" s="19" t="s">
        <v>325</v>
      </c>
      <c r="H6" s="20">
        <v>4.72</v>
      </c>
      <c r="I6" s="21">
        <f t="shared" si="0"/>
        <v>4.72</v>
      </c>
    </row>
    <row r="7" spans="1:9" x14ac:dyDescent="0.2">
      <c r="A7" s="12"/>
      <c r="B7" s="11"/>
      <c r="C7" s="10"/>
      <c r="D7" s="9"/>
      <c r="E7" s="8"/>
      <c r="F7" s="8"/>
      <c r="G7" s="19" t="s">
        <v>273</v>
      </c>
      <c r="H7" s="20">
        <v>5.44</v>
      </c>
      <c r="I7" s="21">
        <f t="shared" si="0"/>
        <v>5.44</v>
      </c>
    </row>
    <row r="8" spans="1:9" x14ac:dyDescent="0.2">
      <c r="A8" s="12"/>
      <c r="B8" s="11"/>
      <c r="C8" s="10"/>
      <c r="D8" s="9"/>
      <c r="E8" s="8"/>
      <c r="F8" s="8"/>
      <c r="G8" s="19" t="s">
        <v>326</v>
      </c>
      <c r="H8" s="20">
        <v>11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2.5971805225410622</v>
      </c>
      <c r="B20" s="32">
        <f>COUNT(H3:H17)</f>
        <v>6</v>
      </c>
      <c r="C20" s="33">
        <f>IF(B20&lt;2,"N/A",(A20/D20))</f>
        <v>0.45089939627448999</v>
      </c>
      <c r="D20" s="34">
        <f>ROUND(AVERAGE(H3:H17),2)</f>
        <v>5.76</v>
      </c>
      <c r="E20" s="35">
        <f>IFERROR(ROUND(IF(B20&lt;2,"N/A",(IF(C20&lt;=25%,"N/A",AVERAGE(I3:I17)))),2),"N/A")</f>
        <v>4.71</v>
      </c>
      <c r="F20" s="35">
        <f>ROUND(MEDIAN(H3:H17),2)</f>
        <v>4.62</v>
      </c>
      <c r="G20" s="36" t="str">
        <f>INDEX(G3:G17,MATCH(H20,H3:H17,0))</f>
        <v>IN-DENTAL PRODUTOS ODONTOLOGICOS, MEDICOS E HOSPITALARES LTDA</v>
      </c>
      <c r="H20" s="37">
        <f>MIN(H3:H17)</f>
        <v>4.3600000000000003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4.62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18.48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55</v>
      </c>
      <c r="C3" s="10" t="s">
        <v>56</v>
      </c>
      <c r="D3" s="9">
        <v>1000</v>
      </c>
      <c r="E3" s="8">
        <f>IF(C20&lt;=25%,D20,MIN(E20:F20))</f>
        <v>0.77</v>
      </c>
      <c r="F3" s="8">
        <f>MIN(H3:H17)</f>
        <v>0.06</v>
      </c>
      <c r="G3" s="19" t="s">
        <v>57</v>
      </c>
      <c r="H3" s="20">
        <v>0.06</v>
      </c>
      <c r="I3" s="21">
        <f t="shared" ref="I3:I17" si="0">IF(H3="","",(IF($C$20&lt;25%,"N/A",IF(H3&lt;=($D$20+$A$20),H3,"Descartado"))))</f>
        <v>0.06</v>
      </c>
    </row>
    <row r="4" spans="1:9" x14ac:dyDescent="0.2">
      <c r="A4" s="12"/>
      <c r="B4" s="11"/>
      <c r="C4" s="10"/>
      <c r="D4" s="9"/>
      <c r="E4" s="8"/>
      <c r="F4" s="8"/>
      <c r="G4" s="19" t="s">
        <v>52</v>
      </c>
      <c r="H4" s="20">
        <v>2.69</v>
      </c>
      <c r="I4" s="21" t="str">
        <f t="shared" si="0"/>
        <v>Descartado</v>
      </c>
    </row>
    <row r="5" spans="1:9" x14ac:dyDescent="0.2">
      <c r="A5" s="12"/>
      <c r="B5" s="11"/>
      <c r="C5" s="10"/>
      <c r="D5" s="9"/>
      <c r="E5" s="8"/>
      <c r="F5" s="8"/>
      <c r="G5" s="19" t="s">
        <v>58</v>
      </c>
      <c r="H5" s="20">
        <v>0.52</v>
      </c>
      <c r="I5" s="21">
        <f t="shared" si="0"/>
        <v>0.52</v>
      </c>
    </row>
    <row r="6" spans="1:9" x14ac:dyDescent="0.2">
      <c r="A6" s="12"/>
      <c r="B6" s="11"/>
      <c r="C6" s="10"/>
      <c r="D6" s="9"/>
      <c r="E6" s="8"/>
      <c r="F6" s="8"/>
      <c r="G6" s="19" t="s">
        <v>59</v>
      </c>
      <c r="H6" s="20">
        <v>0.99</v>
      </c>
      <c r="I6" s="21">
        <f t="shared" si="0"/>
        <v>0.99</v>
      </c>
    </row>
    <row r="7" spans="1:9" x14ac:dyDescent="0.2">
      <c r="A7" s="12"/>
      <c r="B7" s="11"/>
      <c r="C7" s="10"/>
      <c r="D7" s="9"/>
      <c r="E7" s="8"/>
      <c r="F7" s="8"/>
      <c r="G7" s="19" t="s">
        <v>60</v>
      </c>
      <c r="H7" s="20">
        <v>1.49</v>
      </c>
      <c r="I7" s="21">
        <f t="shared" si="0"/>
        <v>1.49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1.0121511744793859</v>
      </c>
      <c r="B20" s="32">
        <f>COUNT(H3:H17)</f>
        <v>5</v>
      </c>
      <c r="C20" s="33">
        <f>IF(B20&lt;2,"N/A",(A20/D20))</f>
        <v>0.8801314560690312</v>
      </c>
      <c r="D20" s="34">
        <f>ROUND(AVERAGE(H3:H17),2)</f>
        <v>1.1499999999999999</v>
      </c>
      <c r="E20" s="35">
        <f>IFERROR(ROUND(IF(B20&lt;2,"N/A",(IF(C20&lt;=25%,"N/A",AVERAGE(I3:I17)))),2),"N/A")</f>
        <v>0.77</v>
      </c>
      <c r="F20" s="35">
        <f>ROUND(MEDIAN(H3:H17),2)</f>
        <v>0.99</v>
      </c>
      <c r="G20" s="36" t="str">
        <f>INDEX(G3:G17,MATCH(H20,H3:H17,0))</f>
        <v>BUNZL SAUDE</v>
      </c>
      <c r="H20" s="37">
        <f>MIN(H3:H17)</f>
        <v>0.06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0.77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770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327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328</v>
      </c>
      <c r="C3" s="10" t="s">
        <v>329</v>
      </c>
      <c r="D3" s="9">
        <v>3</v>
      </c>
      <c r="E3" s="8">
        <f>IF(C20&lt;=25%,D20,MIN(E20:F20))</f>
        <v>138.81</v>
      </c>
      <c r="F3" s="8">
        <f>MIN(H3:H17)</f>
        <v>117.83</v>
      </c>
      <c r="G3" s="19" t="s">
        <v>288</v>
      </c>
      <c r="H3" s="20">
        <v>117.83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330</v>
      </c>
      <c r="H4" s="20">
        <v>124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331</v>
      </c>
      <c r="H5" s="20">
        <v>128.80000000000001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326</v>
      </c>
      <c r="H6" s="20">
        <v>146.25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81</v>
      </c>
      <c r="H7" s="20">
        <v>157.27000000000001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273</v>
      </c>
      <c r="H8" s="20">
        <v>158.69999999999999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17.61495888915654</v>
      </c>
      <c r="B20" s="32">
        <f>COUNT(H3:H17)</f>
        <v>6</v>
      </c>
      <c r="C20" s="33">
        <f>IF(B20&lt;2,"N/A",(A20/D20))</f>
        <v>0.1268997830787158</v>
      </c>
      <c r="D20" s="34">
        <f>ROUND(AVERAGE(H3:H17),2)</f>
        <v>138.81</v>
      </c>
      <c r="E20" s="35" t="str">
        <f>IFERROR(ROUND(IF(B20&lt;2,"N/A",(IF(C20&lt;=25%,"N/A",AVERAGE(I3:I17)))),2),"N/A")</f>
        <v>N/A</v>
      </c>
      <c r="F20" s="35">
        <f>ROUND(MEDIAN(H3:H17),2)</f>
        <v>137.53</v>
      </c>
      <c r="G20" s="36" t="str">
        <f>INDEX(G3:G17,MATCH(H20,H3:H17,0))</f>
        <v>IN-DENTAL PRODUTOS ODONTOLOGICOS, MEDICOS E HOSPITALARES LTDA</v>
      </c>
      <c r="H20" s="37">
        <f>MIN(H3:H17)</f>
        <v>117.83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138.81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416.43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332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333</v>
      </c>
      <c r="C3" s="10" t="s">
        <v>195</v>
      </c>
      <c r="D3" s="9">
        <v>3</v>
      </c>
      <c r="E3" s="8">
        <f>IF(C20&lt;=25%,D20,MIN(E20:F20))</f>
        <v>213.85</v>
      </c>
      <c r="F3" s="8">
        <f>MIN(H3:H17)</f>
        <v>195.61</v>
      </c>
      <c r="G3" s="19" t="s">
        <v>334</v>
      </c>
      <c r="H3" s="20">
        <v>195.61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331</v>
      </c>
      <c r="H4" s="20">
        <v>222.47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272</v>
      </c>
      <c r="H5" s="20">
        <v>223.48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15.807258881075269</v>
      </c>
      <c r="B20" s="32">
        <f>COUNT(H3:H17)</f>
        <v>3</v>
      </c>
      <c r="C20" s="33">
        <f>IF(B20&lt;2,"N/A",(A20/D20))</f>
        <v>7.391750704267136E-2</v>
      </c>
      <c r="D20" s="34">
        <f>ROUND(AVERAGE(H3:H17),2)</f>
        <v>213.85</v>
      </c>
      <c r="E20" s="35" t="str">
        <f>IFERROR(ROUND(IF(B20&lt;2,"N/A",(IF(C20&lt;=25%,"N/A",AVERAGE(I3:I17)))),2),"N/A")</f>
        <v>N/A</v>
      </c>
      <c r="F20" s="35">
        <f>ROUND(MEDIAN(H3:H17),2)</f>
        <v>222.47</v>
      </c>
      <c r="G20" s="36" t="str">
        <f>INDEX(G3:G17,MATCH(H20,H3:H17,0))</f>
        <v>FERNANDA FOGACA FANTOURA MORDINI</v>
      </c>
      <c r="H20" s="37">
        <f>MIN(H3:H17)</f>
        <v>195.61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213.85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641.54999999999995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335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336</v>
      </c>
      <c r="C3" s="10" t="s">
        <v>100</v>
      </c>
      <c r="D3" s="9">
        <v>4</v>
      </c>
      <c r="E3" s="8">
        <f>IF(C20&lt;=25%,D20,MIN(E20:F20))</f>
        <v>52.81</v>
      </c>
      <c r="F3" s="8">
        <f>MIN(H3:H17)</f>
        <v>43.43</v>
      </c>
      <c r="G3" s="19" t="s">
        <v>337</v>
      </c>
      <c r="H3" s="20">
        <v>43.43</v>
      </c>
      <c r="I3" s="21">
        <f t="shared" ref="I3:I17" si="0">IF(H3="","",(IF($C$20&lt;25%,"N/A",IF(H3&lt;=($D$20+$A$20),H3,"Descartado"))))</f>
        <v>43.43</v>
      </c>
    </row>
    <row r="4" spans="1:9" x14ac:dyDescent="0.2">
      <c r="A4" s="12"/>
      <c r="B4" s="11"/>
      <c r="C4" s="10"/>
      <c r="D4" s="9"/>
      <c r="E4" s="8"/>
      <c r="F4" s="8"/>
      <c r="G4" s="19" t="s">
        <v>196</v>
      </c>
      <c r="H4" s="20">
        <v>45</v>
      </c>
      <c r="I4" s="21">
        <f t="shared" si="0"/>
        <v>45</v>
      </c>
    </row>
    <row r="5" spans="1:9" x14ac:dyDescent="0.2">
      <c r="A5" s="12"/>
      <c r="B5" s="11"/>
      <c r="C5" s="10"/>
      <c r="D5" s="9"/>
      <c r="E5" s="8"/>
      <c r="F5" s="8"/>
      <c r="G5" s="19" t="s">
        <v>338</v>
      </c>
      <c r="H5" s="20">
        <v>70</v>
      </c>
      <c r="I5" s="21">
        <f t="shared" si="0"/>
        <v>70</v>
      </c>
    </row>
    <row r="6" spans="1:9" x14ac:dyDescent="0.2">
      <c r="A6" s="12"/>
      <c r="B6" s="11"/>
      <c r="C6" s="10"/>
      <c r="D6" s="9"/>
      <c r="E6" s="8"/>
      <c r="F6" s="8"/>
      <c r="G6" s="19" t="s">
        <v>38</v>
      </c>
      <c r="H6" s="20">
        <v>148.59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49.412659983719443</v>
      </c>
      <c r="B20" s="32">
        <f>COUNT(H3:H17)</f>
        <v>4</v>
      </c>
      <c r="C20" s="33">
        <f>IF(B20&lt;2,"N/A",(A20/D20))</f>
        <v>0.64372928587440648</v>
      </c>
      <c r="D20" s="34">
        <f>ROUND(AVERAGE(H3:H17),2)</f>
        <v>76.760000000000005</v>
      </c>
      <c r="E20" s="35">
        <f>IFERROR(ROUND(IF(B20&lt;2,"N/A",(IF(C20&lt;=25%,"N/A",AVERAGE(I3:I17)))),2),"N/A")</f>
        <v>52.81</v>
      </c>
      <c r="F20" s="35">
        <f>ROUND(MEDIAN(H3:H17),2)</f>
        <v>57.5</v>
      </c>
      <c r="G20" s="36" t="str">
        <f>INDEX(G3:G17,MATCH(H20,H3:H17,0))</f>
        <v>ROFEMAX IMPORTADORA DE EMBALAGENS EIRELI</v>
      </c>
      <c r="H20" s="37">
        <f>MIN(H3:H17)</f>
        <v>43.43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52.81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211.24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339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340</v>
      </c>
      <c r="C3" s="10" t="s">
        <v>100</v>
      </c>
      <c r="D3" s="9">
        <v>10</v>
      </c>
      <c r="E3" s="8">
        <f>IF(C20&lt;=25%,D20,MIN(E20:F20))</f>
        <v>3.62</v>
      </c>
      <c r="F3" s="8">
        <f>MIN(H3:H17)</f>
        <v>2.99</v>
      </c>
      <c r="G3" s="19" t="s">
        <v>341</v>
      </c>
      <c r="H3" s="20">
        <v>2.99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342</v>
      </c>
      <c r="H4" s="20">
        <v>3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38</v>
      </c>
      <c r="H5" s="20">
        <v>4.05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40</v>
      </c>
      <c r="H6" s="20">
        <v>4.4400000000000004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0.73905344867607592</v>
      </c>
      <c r="B20" s="32">
        <f>COUNT(H3:H17)</f>
        <v>4</v>
      </c>
      <c r="C20" s="33">
        <f>IF(B20&lt;2,"N/A",(A20/D20))</f>
        <v>0.20415841123648507</v>
      </c>
      <c r="D20" s="34">
        <f>ROUND(AVERAGE(H3:H17),2)</f>
        <v>3.62</v>
      </c>
      <c r="E20" s="35" t="str">
        <f>IFERROR(ROUND(IF(B20&lt;2,"N/A",(IF(C20&lt;=25%,"N/A",AVERAGE(I3:I17)))),2),"N/A")</f>
        <v>N/A</v>
      </c>
      <c r="F20" s="35">
        <f>ROUND(MEDIAN(H3:H17),2)</f>
        <v>3.53</v>
      </c>
      <c r="G20" s="36" t="str">
        <f>INDEX(G3:G17,MATCH(H20,H3:H17,0))</f>
        <v>ATHENA COMERCIO DE PRODUTOS ODONTOLOGICOS MEDICOS E HOSPITALARES - EIRELI</v>
      </c>
      <c r="H20" s="37">
        <f>MIN(H3:H17)</f>
        <v>2.99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3.62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36.200000000000003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343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344</v>
      </c>
      <c r="C3" s="10" t="s">
        <v>100</v>
      </c>
      <c r="D3" s="9">
        <v>8</v>
      </c>
      <c r="E3" s="8">
        <f>IF(C20&lt;=25%,D20,MIN(E20:F20))</f>
        <v>5.43</v>
      </c>
      <c r="F3" s="8">
        <f>MIN(H3:H17)</f>
        <v>3</v>
      </c>
      <c r="G3" s="19" t="s">
        <v>342</v>
      </c>
      <c r="H3" s="20">
        <v>3</v>
      </c>
      <c r="I3" s="21">
        <f t="shared" ref="I3:I17" si="0">IF(H3="","",(IF($C$20&lt;25%,"N/A",IF(H3&lt;=($D$20+$A$20),H3,"Descartado"))))</f>
        <v>3</v>
      </c>
    </row>
    <row r="4" spans="1:9" x14ac:dyDescent="0.2">
      <c r="A4" s="12"/>
      <c r="B4" s="11"/>
      <c r="C4" s="10"/>
      <c r="D4" s="9"/>
      <c r="E4" s="8"/>
      <c r="F4" s="8"/>
      <c r="G4" s="19" t="s">
        <v>38</v>
      </c>
      <c r="H4" s="20">
        <v>6.3</v>
      </c>
      <c r="I4" s="21">
        <f t="shared" si="0"/>
        <v>6.3</v>
      </c>
    </row>
    <row r="5" spans="1:9" x14ac:dyDescent="0.2">
      <c r="A5" s="12"/>
      <c r="B5" s="11"/>
      <c r="C5" s="10"/>
      <c r="D5" s="9"/>
      <c r="E5" s="8"/>
      <c r="F5" s="8"/>
      <c r="G5" s="19" t="s">
        <v>259</v>
      </c>
      <c r="H5" s="20">
        <v>7</v>
      </c>
      <c r="I5" s="21">
        <f t="shared" si="0"/>
        <v>7</v>
      </c>
    </row>
    <row r="6" spans="1:9" x14ac:dyDescent="0.2">
      <c r="A6" s="12"/>
      <c r="B6" s="11"/>
      <c r="C6" s="10"/>
      <c r="D6" s="9"/>
      <c r="E6" s="8"/>
      <c r="F6" s="8"/>
      <c r="G6" s="19" t="s">
        <v>267</v>
      </c>
      <c r="H6" s="20">
        <v>69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31.831156121008231</v>
      </c>
      <c r="B20" s="32">
        <f>COUNT(H3:H17)</f>
        <v>4</v>
      </c>
      <c r="C20" s="33">
        <f>IF(B20&lt;2,"N/A",(A20/D20))</f>
        <v>1.4923186179563166</v>
      </c>
      <c r="D20" s="34">
        <f>ROUND(AVERAGE(H3:H17),2)</f>
        <v>21.33</v>
      </c>
      <c r="E20" s="35">
        <f>IFERROR(ROUND(IF(B20&lt;2,"N/A",(IF(C20&lt;=25%,"N/A",AVERAGE(I3:I17)))),2),"N/A")</f>
        <v>5.43</v>
      </c>
      <c r="F20" s="35">
        <f>ROUND(MEDIAN(H3:H17),2)</f>
        <v>6.65</v>
      </c>
      <c r="G20" s="36" t="str">
        <f>INDEX(G3:G17,MATCH(H20,H3:H17,0))</f>
        <v>E.C. DOS SANTOS COMERCIAL EIRELI</v>
      </c>
      <c r="H20" s="37">
        <f>MIN(H3:H17)</f>
        <v>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5.43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43.44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345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346</v>
      </c>
      <c r="C3" s="10" t="s">
        <v>100</v>
      </c>
      <c r="D3" s="9">
        <v>8</v>
      </c>
      <c r="E3" s="8">
        <f>IF(C20&lt;=25%,D20,MIN(E20:F20))</f>
        <v>3.4</v>
      </c>
      <c r="F3" s="8">
        <f>MIN(H3:H17)</f>
        <v>2.98</v>
      </c>
      <c r="G3" s="19" t="s">
        <v>45</v>
      </c>
      <c r="H3" s="20">
        <v>2.98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342</v>
      </c>
      <c r="H4" s="20">
        <v>3.2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311</v>
      </c>
      <c r="H5" s="20">
        <v>3.22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40</v>
      </c>
      <c r="H6" s="20">
        <v>4.21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0.54920396939570981</v>
      </c>
      <c r="B20" s="32">
        <f>COUNT(H3:H17)</f>
        <v>4</v>
      </c>
      <c r="C20" s="33">
        <f>IF(B20&lt;2,"N/A",(A20/D20))</f>
        <v>0.1615305792340323</v>
      </c>
      <c r="D20" s="34">
        <f>ROUND(AVERAGE(H3:H17),2)</f>
        <v>3.4</v>
      </c>
      <c r="E20" s="35" t="str">
        <f>IFERROR(ROUND(IF(B20&lt;2,"N/A",(IF(C20&lt;=25%,"N/A",AVERAGE(I3:I17)))),2),"N/A")</f>
        <v>N/A</v>
      </c>
      <c r="F20" s="35">
        <f>ROUND(MEDIAN(H3:H17),2)</f>
        <v>3.21</v>
      </c>
      <c r="G20" s="36" t="str">
        <f>INDEX(G3:G17,MATCH(H20,H3:H17,0))</f>
        <v>DENTAL BONSUCESSO PRODUTOS ODONTOLOGICOS LTDA</v>
      </c>
      <c r="H20" s="37">
        <f>MIN(H3:H17)</f>
        <v>2.98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3.4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27.2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347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348</v>
      </c>
      <c r="C3" s="10" t="s">
        <v>100</v>
      </c>
      <c r="D3" s="9">
        <v>12</v>
      </c>
      <c r="E3" s="8">
        <f>IF(C20&lt;=25%,D20,MIN(E20:F20))</f>
        <v>4.22</v>
      </c>
      <c r="F3" s="8">
        <f>MIN(H3:H17)</f>
        <v>4.1100000000000003</v>
      </c>
      <c r="G3" s="19" t="s">
        <v>330</v>
      </c>
      <c r="H3" s="20">
        <v>4.1100000000000003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311</v>
      </c>
      <c r="H4" s="20">
        <v>4.13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38</v>
      </c>
      <c r="H5" s="20">
        <v>4.41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0.16772994167212166</v>
      </c>
      <c r="B20" s="32">
        <f>COUNT(H3:H17)</f>
        <v>3</v>
      </c>
      <c r="C20" s="33">
        <f>IF(B20&lt;2,"N/A",(A20/D20))</f>
        <v>3.9746431675858215E-2</v>
      </c>
      <c r="D20" s="34">
        <f>ROUND(AVERAGE(H3:H17),2)</f>
        <v>4.22</v>
      </c>
      <c r="E20" s="35" t="str">
        <f>IFERROR(ROUND(IF(B20&lt;2,"N/A",(IF(C20&lt;=25%,"N/A",AVERAGE(I3:I17)))),2),"N/A")</f>
        <v>N/A</v>
      </c>
      <c r="F20" s="35">
        <f>ROUND(MEDIAN(H3:H17),2)</f>
        <v>4.13</v>
      </c>
      <c r="G20" s="36" t="str">
        <f>INDEX(G3:G17,MATCH(H20,H3:H17,0))</f>
        <v>DENTSUL COMERCIO DE MATERIAIS ODONTOLOGICOS LTDA</v>
      </c>
      <c r="H20" s="37">
        <f>MIN(H3:H17)</f>
        <v>4.1100000000000003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4.22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50.64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349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350</v>
      </c>
      <c r="C3" s="10" t="s">
        <v>100</v>
      </c>
      <c r="D3" s="9">
        <v>2</v>
      </c>
      <c r="E3" s="8">
        <f>IF(C20&lt;=25%,D20,MIN(E20:F20))</f>
        <v>6.62</v>
      </c>
      <c r="F3" s="8">
        <f>MIN(H3:H17)</f>
        <v>6.33</v>
      </c>
      <c r="G3" s="19" t="s">
        <v>351</v>
      </c>
      <c r="H3" s="20">
        <v>6.33</v>
      </c>
      <c r="I3" s="21">
        <f t="shared" ref="I3:I17" si="0">IF(H3="","",(IF($C$20&lt;25%,"N/A",IF(H3&lt;=($D$20+$A$20),H3,"Descartado"))))</f>
        <v>6.33</v>
      </c>
    </row>
    <row r="4" spans="1:9" x14ac:dyDescent="0.2">
      <c r="A4" s="12"/>
      <c r="B4" s="11"/>
      <c r="C4" s="10"/>
      <c r="D4" s="9"/>
      <c r="E4" s="8"/>
      <c r="F4" s="8"/>
      <c r="G4" s="19" t="s">
        <v>196</v>
      </c>
      <c r="H4" s="20">
        <v>6.9</v>
      </c>
      <c r="I4" s="21">
        <f t="shared" si="0"/>
        <v>6.9</v>
      </c>
    </row>
    <row r="5" spans="1:9" x14ac:dyDescent="0.2">
      <c r="A5" s="12"/>
      <c r="B5" s="11"/>
      <c r="C5" s="10"/>
      <c r="D5" s="9"/>
      <c r="E5" s="8"/>
      <c r="F5" s="8"/>
      <c r="G5" s="19" t="s">
        <v>38</v>
      </c>
      <c r="H5" s="20">
        <v>24.95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10.589553028024051</v>
      </c>
      <c r="B20" s="32">
        <f>COUNT(H3:H17)</f>
        <v>3</v>
      </c>
      <c r="C20" s="33">
        <f>IF(B20&lt;2,"N/A",(A20/D20))</f>
        <v>0.83185805404745095</v>
      </c>
      <c r="D20" s="34">
        <f>ROUND(AVERAGE(H3:H17),2)</f>
        <v>12.73</v>
      </c>
      <c r="E20" s="35">
        <f>IFERROR(ROUND(IF(B20&lt;2,"N/A",(IF(C20&lt;=25%,"N/A",AVERAGE(I3:I17)))),2),"N/A")</f>
        <v>6.62</v>
      </c>
      <c r="F20" s="35">
        <f>ROUND(MEDIAN(H3:H17),2)</f>
        <v>6.9</v>
      </c>
      <c r="G20" s="36" t="str">
        <f>INDEX(G3:G17,MATCH(H20,H3:H17,0))</f>
        <v>MUNDIMED HOSPITALAR LTDA</v>
      </c>
      <c r="H20" s="37">
        <f>MIN(H3:H17)</f>
        <v>6.33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6.62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13.24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54121-0526-45B3-B638-5F8EDC6E9141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352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353</v>
      </c>
      <c r="C3" s="10" t="s">
        <v>100</v>
      </c>
      <c r="D3" s="9">
        <v>360</v>
      </c>
      <c r="E3" s="8">
        <f>IF(C20&lt;=25%,D20,MIN(E20:F20))</f>
        <v>1.66</v>
      </c>
      <c r="F3" s="8">
        <f>MIN(H3:H17)</f>
        <v>0.59750000000000003</v>
      </c>
      <c r="G3" s="19" t="s">
        <v>326</v>
      </c>
      <c r="H3" s="20">
        <f>59.75/100</f>
        <v>0.59750000000000003</v>
      </c>
      <c r="I3" s="21">
        <f t="shared" ref="I3:I17" si="0">IF(H3="","",(IF($C$20&lt;25%,"N/A",IF(H3&lt;=($D$20+$A$20),H3,"Descartado"))))</f>
        <v>0.59750000000000003</v>
      </c>
    </row>
    <row r="4" spans="1:9" x14ac:dyDescent="0.2">
      <c r="A4" s="12"/>
      <c r="B4" s="11"/>
      <c r="C4" s="10"/>
      <c r="D4" s="9"/>
      <c r="E4" s="8"/>
      <c r="F4" s="8"/>
      <c r="G4" s="19" t="s">
        <v>354</v>
      </c>
      <c r="H4" s="20">
        <v>2.39</v>
      </c>
      <c r="I4" s="21">
        <f t="shared" si="0"/>
        <v>2.39</v>
      </c>
    </row>
    <row r="5" spans="1:9" x14ac:dyDescent="0.2">
      <c r="A5" s="12"/>
      <c r="B5" s="11"/>
      <c r="C5" s="10"/>
      <c r="D5" s="9"/>
      <c r="E5" s="8"/>
      <c r="F5" s="8"/>
      <c r="G5" s="19" t="s">
        <v>280</v>
      </c>
      <c r="H5" s="20">
        <v>4.43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 t="s">
        <v>294</v>
      </c>
      <c r="H6" s="20">
        <v>2</v>
      </c>
      <c r="I6" s="21">
        <f t="shared" si="0"/>
        <v>2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1.5834224207393297</v>
      </c>
      <c r="B20" s="32">
        <f>COUNT(H3:H17)</f>
        <v>4</v>
      </c>
      <c r="C20" s="33">
        <f>IF(B20&lt;2,"N/A",(A20/D20))</f>
        <v>0.67379677478269351</v>
      </c>
      <c r="D20" s="34">
        <f>ROUND(AVERAGE(H3:H17),2)</f>
        <v>2.35</v>
      </c>
      <c r="E20" s="35">
        <f>IFERROR(ROUND(IF(B20&lt;2,"N/A",(IF(C20&lt;=25%,"N/A",AVERAGE(I3:I17)))),2),"N/A")</f>
        <v>1.66</v>
      </c>
      <c r="F20" s="35">
        <f>ROUND(MEDIAN(H3:H17),2)</f>
        <v>2.2000000000000002</v>
      </c>
      <c r="G20" s="36" t="str">
        <f>INDEX(G3:G17,MATCH(H20,H3:H17,0))</f>
        <v>DENTAL OPEN - COMERCIO DE PRODUTOS ODONTOLOGICOS LTDA</v>
      </c>
      <c r="H20" s="37">
        <f>MIN(H3:H17)</f>
        <v>0.59750000000000003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1.66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597.6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32"/>
  <sheetViews>
    <sheetView view="pageBreakPreview" topLeftCell="C1" zoomScaleNormal="100" workbookViewId="0">
      <selection activeCell="G12" sqref="G12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61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62</v>
      </c>
      <c r="C3" s="10" t="s">
        <v>63</v>
      </c>
      <c r="D3" s="9">
        <v>6</v>
      </c>
      <c r="E3" s="8">
        <f>IF(C20&lt;=25%,D20,MIN(E20:F20))</f>
        <v>0.73</v>
      </c>
      <c r="F3" s="8">
        <f>MIN(H3:H17)</f>
        <v>0.49</v>
      </c>
      <c r="G3" s="19" t="s">
        <v>64</v>
      </c>
      <c r="H3" s="20">
        <v>0.49</v>
      </c>
      <c r="I3" s="21">
        <f t="shared" ref="I3:I17" si="0">IF(H3="","",(IF($C$20&lt;25%,"N/A",IF(H3&lt;=($D$20+$A$20),H3,"Descartado"))))</f>
        <v>0.49</v>
      </c>
    </row>
    <row r="4" spans="1:9" x14ac:dyDescent="0.2">
      <c r="A4" s="12"/>
      <c r="B4" s="11"/>
      <c r="C4" s="10"/>
      <c r="D4" s="9"/>
      <c r="E4" s="8"/>
      <c r="F4" s="8"/>
      <c r="G4" s="19" t="s">
        <v>65</v>
      </c>
      <c r="H4" s="20">
        <v>0.5</v>
      </c>
      <c r="I4" s="21">
        <f t="shared" si="0"/>
        <v>0.5</v>
      </c>
    </row>
    <row r="5" spans="1:9" x14ac:dyDescent="0.2">
      <c r="A5" s="12"/>
      <c r="B5" s="11"/>
      <c r="C5" s="10"/>
      <c r="D5" s="9"/>
      <c r="E5" s="8"/>
      <c r="F5" s="8"/>
      <c r="G5" s="19" t="s">
        <v>66</v>
      </c>
      <c r="H5" s="20">
        <v>0.63990000000000002</v>
      </c>
      <c r="I5" s="21">
        <f t="shared" si="0"/>
        <v>0.63990000000000002</v>
      </c>
    </row>
    <row r="6" spans="1:9" x14ac:dyDescent="0.2">
      <c r="A6" s="12"/>
      <c r="B6" s="11"/>
      <c r="C6" s="10"/>
      <c r="D6" s="9"/>
      <c r="E6" s="8"/>
      <c r="F6" s="8"/>
      <c r="G6" s="19" t="s">
        <v>67</v>
      </c>
      <c r="H6" s="20">
        <v>0.65</v>
      </c>
      <c r="I6" s="21">
        <f t="shared" si="0"/>
        <v>0.65</v>
      </c>
    </row>
    <row r="7" spans="1:9" x14ac:dyDescent="0.2">
      <c r="A7" s="12"/>
      <c r="B7" s="11"/>
      <c r="C7" s="10"/>
      <c r="D7" s="9"/>
      <c r="E7" s="8"/>
      <c r="F7" s="8"/>
      <c r="G7" s="19" t="s">
        <v>68</v>
      </c>
      <c r="H7" s="20">
        <v>0.73</v>
      </c>
      <c r="I7" s="21">
        <f t="shared" si="0"/>
        <v>0.73</v>
      </c>
    </row>
    <row r="8" spans="1:9" x14ac:dyDescent="0.2">
      <c r="A8" s="12"/>
      <c r="B8" s="11"/>
      <c r="C8" s="10"/>
      <c r="D8" s="9"/>
      <c r="E8" s="8"/>
      <c r="F8" s="8"/>
      <c r="G8" s="19" t="s">
        <v>69</v>
      </c>
      <c r="H8" s="20">
        <v>0.8</v>
      </c>
      <c r="I8" s="21">
        <f t="shared" si="0"/>
        <v>0.8</v>
      </c>
    </row>
    <row r="9" spans="1:9" x14ac:dyDescent="0.2">
      <c r="A9" s="12"/>
      <c r="B9" s="11"/>
      <c r="C9" s="10"/>
      <c r="D9" s="9"/>
      <c r="E9" s="8"/>
      <c r="F9" s="8"/>
      <c r="G9" s="19" t="s">
        <v>70</v>
      </c>
      <c r="H9" s="20">
        <v>1.06</v>
      </c>
      <c r="I9" s="21">
        <f t="shared" si="0"/>
        <v>1.06</v>
      </c>
    </row>
    <row r="10" spans="1:9" x14ac:dyDescent="0.2">
      <c r="A10" s="12"/>
      <c r="B10" s="11"/>
      <c r="C10" s="10"/>
      <c r="D10" s="9"/>
      <c r="E10" s="8"/>
      <c r="F10" s="8"/>
      <c r="G10" s="19" t="s">
        <v>71</v>
      </c>
      <c r="H10" s="20">
        <v>1.24</v>
      </c>
      <c r="I10" s="21">
        <f t="shared" si="0"/>
        <v>1.24</v>
      </c>
    </row>
    <row r="11" spans="1:9" x14ac:dyDescent="0.2">
      <c r="A11" s="12"/>
      <c r="B11" s="11"/>
      <c r="C11" s="10"/>
      <c r="D11" s="9"/>
      <c r="E11" s="8"/>
      <c r="F11" s="8"/>
      <c r="G11" s="19" t="s">
        <v>72</v>
      </c>
      <c r="H11" s="20">
        <v>3.02</v>
      </c>
      <c r="I11" s="21" t="str">
        <f t="shared" si="0"/>
        <v>Descartado</v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0.79174625985854852</v>
      </c>
      <c r="B20" s="32">
        <f>COUNT(H3:H17)</f>
        <v>9</v>
      </c>
      <c r="C20" s="33">
        <f>IF(B20&lt;2,"N/A",(A20/D20))</f>
        <v>0.78390718797876091</v>
      </c>
      <c r="D20" s="34">
        <f>ROUND(AVERAGE(H3:H17),2)</f>
        <v>1.01</v>
      </c>
      <c r="E20" s="35">
        <f>IFERROR(ROUND(IF(B20&lt;2,"N/A",(IF(C20&lt;=25%,"N/A",AVERAGE(I3:I17)))),2),"N/A")</f>
        <v>0.76</v>
      </c>
      <c r="F20" s="35">
        <f>ROUND(MEDIAN(H3:H17),2)</f>
        <v>0.73</v>
      </c>
      <c r="G20" s="36" t="str">
        <f>INDEX(G3:G17,MATCH(H20,H3:H17,0))</f>
        <v>AM REPRESENTACAO COMERCIAL LTDA</v>
      </c>
      <c r="H20" s="37">
        <f>MIN(H3:H17)</f>
        <v>0.49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0.73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4.38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355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356</v>
      </c>
      <c r="C3" s="10" t="s">
        <v>100</v>
      </c>
      <c r="D3" s="9">
        <v>240</v>
      </c>
      <c r="E3" s="8">
        <f>IF(C20&lt;=25%,D20,MIN(E20:F20))</f>
        <v>61.35</v>
      </c>
      <c r="F3" s="8">
        <f>MIN(H3:H17)</f>
        <v>46.89</v>
      </c>
      <c r="G3" s="19" t="s">
        <v>357</v>
      </c>
      <c r="H3" s="20">
        <v>46.89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292</v>
      </c>
      <c r="H4" s="20">
        <v>58.22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311</v>
      </c>
      <c r="H5" s="20">
        <v>60.64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81</v>
      </c>
      <c r="H6" s="20">
        <v>65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45</v>
      </c>
      <c r="H7" s="20">
        <v>76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10.575178485491422</v>
      </c>
      <c r="B20" s="32">
        <f>COUNT(H3:H17)</f>
        <v>5</v>
      </c>
      <c r="C20" s="33">
        <f>IF(B20&lt;2,"N/A",(A20/D20))</f>
        <v>0.17237454744077299</v>
      </c>
      <c r="D20" s="34">
        <f>ROUND(AVERAGE(H3:H17),2)</f>
        <v>61.35</v>
      </c>
      <c r="E20" s="35" t="str">
        <f>IFERROR(ROUND(IF(B20&lt;2,"N/A",(IF(C20&lt;=25%,"N/A",AVERAGE(I3:I17)))),2),"N/A")</f>
        <v>N/A</v>
      </c>
      <c r="F20" s="35">
        <f>ROUND(MEDIAN(H3:H17),2)</f>
        <v>60.64</v>
      </c>
      <c r="G20" s="36" t="str">
        <f>INDEX(G3:G17,MATCH(H20,H3:H17,0))</f>
        <v>BIO LOGICA DISTRIBUIDORA EIRELI</v>
      </c>
      <c r="H20" s="37">
        <f>MIN(H3:H17)</f>
        <v>46.89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61.35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14724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358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359</v>
      </c>
      <c r="C3" s="10" t="s">
        <v>100</v>
      </c>
      <c r="D3" s="9">
        <v>8</v>
      </c>
      <c r="E3" s="8">
        <f>IF(C20&lt;=25%,D20,MIN(E20:F20))</f>
        <v>2.94</v>
      </c>
      <c r="F3" s="8">
        <f>MIN(H3:H17)</f>
        <v>2.77</v>
      </c>
      <c r="G3" s="19" t="s">
        <v>51</v>
      </c>
      <c r="H3" s="20">
        <v>2.77</v>
      </c>
      <c r="I3" s="21">
        <f t="shared" ref="I3:I17" si="0">IF(H3="","",(IF($C$20&lt;25%,"N/A",IF(H3&lt;=($D$20+$A$20),H3,"Descartado"))))</f>
        <v>2.77</v>
      </c>
    </row>
    <row r="4" spans="1:9" x14ac:dyDescent="0.2">
      <c r="A4" s="12"/>
      <c r="B4" s="11"/>
      <c r="C4" s="10"/>
      <c r="D4" s="9"/>
      <c r="E4" s="8"/>
      <c r="F4" s="8"/>
      <c r="G4" s="19" t="s">
        <v>360</v>
      </c>
      <c r="H4" s="20">
        <v>3.1</v>
      </c>
      <c r="I4" s="21">
        <f t="shared" si="0"/>
        <v>3.1</v>
      </c>
    </row>
    <row r="5" spans="1:9" x14ac:dyDescent="0.2">
      <c r="A5" s="12"/>
      <c r="B5" s="11"/>
      <c r="C5" s="10"/>
      <c r="D5" s="9"/>
      <c r="E5" s="8"/>
      <c r="F5" s="8"/>
      <c r="G5" s="19" t="s">
        <v>273</v>
      </c>
      <c r="H5" s="20">
        <v>16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7.5448856850186923</v>
      </c>
      <c r="B20" s="32">
        <f>COUNT(H3:H17)</f>
        <v>3</v>
      </c>
      <c r="C20" s="33">
        <f>IF(B20&lt;2,"N/A",(A20/D20))</f>
        <v>1.034963742800918</v>
      </c>
      <c r="D20" s="34">
        <f>ROUND(AVERAGE(H3:H17),2)</f>
        <v>7.29</v>
      </c>
      <c r="E20" s="35">
        <f>IFERROR(ROUND(IF(B20&lt;2,"N/A",(IF(C20&lt;=25%,"N/A",AVERAGE(I3:I17)))),2),"N/A")</f>
        <v>2.94</v>
      </c>
      <c r="F20" s="35">
        <f>ROUND(MEDIAN(H3:H17),2)</f>
        <v>3.1</v>
      </c>
      <c r="G20" s="36" t="str">
        <f>INDEX(G3:G17,MATCH(H20,H3:H17,0))</f>
        <v>DENTAL HIGIX PRODUTOS ODONTOLOGICOS MEDICOS HOSPITALARES EIRELI</v>
      </c>
      <c r="H20" s="37">
        <f>MIN(H3:H17)</f>
        <v>2.77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2.94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23.52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361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362</v>
      </c>
      <c r="C3" s="10" t="s">
        <v>363</v>
      </c>
      <c r="D3" s="9">
        <v>15</v>
      </c>
      <c r="E3" s="8">
        <f>IF(C20&lt;=25%,D20,MIN(E20:F20))</f>
        <v>1.96</v>
      </c>
      <c r="F3" s="8">
        <f>MIN(H3:H17)</f>
        <v>1.75</v>
      </c>
      <c r="G3" s="19" t="s">
        <v>337</v>
      </c>
      <c r="H3" s="20">
        <v>1.75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40</v>
      </c>
      <c r="H4" s="20">
        <v>1.82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51</v>
      </c>
      <c r="H5" s="20">
        <v>1.95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81</v>
      </c>
      <c r="H6" s="20">
        <v>2.04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360</v>
      </c>
      <c r="H7" s="20">
        <v>2.25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0.19639246421387963</v>
      </c>
      <c r="B20" s="32">
        <f>COUNT(H3:H17)</f>
        <v>5</v>
      </c>
      <c r="C20" s="33">
        <f>IF(B20&lt;2,"N/A",(A20/D20))</f>
        <v>0.10020023684381614</v>
      </c>
      <c r="D20" s="34">
        <f>ROUND(AVERAGE(H3:H17),2)</f>
        <v>1.96</v>
      </c>
      <c r="E20" s="35" t="str">
        <f>IFERROR(ROUND(IF(B20&lt;2,"N/A",(IF(C20&lt;=25%,"N/A",AVERAGE(I3:I17)))),2),"N/A")</f>
        <v>N/A</v>
      </c>
      <c r="F20" s="35">
        <f>ROUND(MEDIAN(H3:H17),2)</f>
        <v>1.95</v>
      </c>
      <c r="G20" s="36" t="str">
        <f>INDEX(G3:G17,MATCH(H20,H3:H17,0))</f>
        <v>ROFEMAX IMPORTADORA DE EMBALAGENS EIRELI</v>
      </c>
      <c r="H20" s="37">
        <f>MIN(H3:H17)</f>
        <v>1.75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1.96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29.4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364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365</v>
      </c>
      <c r="C3" s="10" t="s">
        <v>366</v>
      </c>
      <c r="D3" s="9">
        <v>2</v>
      </c>
      <c r="E3" s="8">
        <f>IF(C20&lt;=25%,D20,MIN(E20:F20))</f>
        <v>206</v>
      </c>
      <c r="F3" s="8">
        <f>MIN(H3:H17)</f>
        <v>80</v>
      </c>
      <c r="G3" s="19" t="s">
        <v>272</v>
      </c>
      <c r="H3" s="20">
        <v>80</v>
      </c>
      <c r="I3" s="21">
        <f t="shared" ref="I3:I17" si="0">IF(H3="","",(IF($C$20&lt;25%,"N/A",IF(H3&lt;=($D$20+$A$20),H3,"Descartado"))))</f>
        <v>80</v>
      </c>
    </row>
    <row r="4" spans="1:9" x14ac:dyDescent="0.2">
      <c r="A4" s="12"/>
      <c r="B4" s="11"/>
      <c r="C4" s="10"/>
      <c r="D4" s="9"/>
      <c r="E4" s="8"/>
      <c r="F4" s="8"/>
      <c r="G4" s="19" t="s">
        <v>280</v>
      </c>
      <c r="H4" s="20">
        <v>274.75</v>
      </c>
      <c r="I4" s="21">
        <f t="shared" si="0"/>
        <v>274.75</v>
      </c>
    </row>
    <row r="5" spans="1:9" x14ac:dyDescent="0.2">
      <c r="A5" s="12"/>
      <c r="B5" s="11"/>
      <c r="C5" s="10"/>
      <c r="D5" s="9"/>
      <c r="E5" s="8"/>
      <c r="F5" s="8"/>
      <c r="G5" s="19" t="s">
        <v>367</v>
      </c>
      <c r="H5" s="20">
        <v>249.75</v>
      </c>
      <c r="I5" s="21">
        <f t="shared" si="0"/>
        <v>249.75</v>
      </c>
    </row>
    <row r="6" spans="1:9" x14ac:dyDescent="0.2">
      <c r="A6" s="12"/>
      <c r="B6" s="11"/>
      <c r="C6" s="10"/>
      <c r="D6" s="9"/>
      <c r="E6" s="8"/>
      <c r="F6" s="8"/>
      <c r="G6" s="19" t="s">
        <v>294</v>
      </c>
      <c r="H6" s="20">
        <v>274.75</v>
      </c>
      <c r="I6" s="21">
        <f t="shared" si="0"/>
        <v>274.75</v>
      </c>
    </row>
    <row r="7" spans="1:9" x14ac:dyDescent="0.2">
      <c r="A7" s="12"/>
      <c r="B7" s="11"/>
      <c r="C7" s="10"/>
      <c r="D7" s="9"/>
      <c r="E7" s="8"/>
      <c r="F7" s="8"/>
      <c r="G7" s="19" t="s">
        <v>368</v>
      </c>
      <c r="H7" s="20">
        <v>150.75</v>
      </c>
      <c r="I7" s="21">
        <f t="shared" si="0"/>
        <v>150.75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87.028371810576814</v>
      </c>
      <c r="B20" s="32">
        <f>COUNT(H3:H17)</f>
        <v>5</v>
      </c>
      <c r="C20" s="33">
        <f>IF(B20&lt;2,"N/A",(A20/D20))</f>
        <v>0.42246782432318841</v>
      </c>
      <c r="D20" s="34">
        <f>ROUND(AVERAGE(H3:H17),2)</f>
        <v>206</v>
      </c>
      <c r="E20" s="35">
        <f>IFERROR(ROUND(IF(B20&lt;2,"N/A",(IF(C20&lt;=25%,"N/A",AVERAGE(I3:I17)))),2),"N/A")</f>
        <v>206</v>
      </c>
      <c r="F20" s="35">
        <f>ROUND(MEDIAN(H3:H17),2)</f>
        <v>249.75</v>
      </c>
      <c r="G20" s="36" t="str">
        <f>INDEX(G3:G17,MATCH(H20,H3:H17,0))</f>
        <v>ATHENA COMERCIO DE PRODUTOS ODONTOLOGICOS MEDICOS E HOSPITALARES – EIRELI</v>
      </c>
      <c r="H20" s="37">
        <f>MIN(H3:H17)</f>
        <v>80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206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412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369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370</v>
      </c>
      <c r="C3" s="10" t="s">
        <v>100</v>
      </c>
      <c r="D3" s="9">
        <v>70</v>
      </c>
      <c r="E3" s="8">
        <f>IF(C20&lt;=25%,D20,MIN(E20:F20))</f>
        <v>1.53</v>
      </c>
      <c r="F3" s="8">
        <f>MIN(H3:H17)</f>
        <v>1.03</v>
      </c>
      <c r="G3" s="19" t="s">
        <v>81</v>
      </c>
      <c r="H3" s="20">
        <v>1.03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280</v>
      </c>
      <c r="H4" s="20">
        <v>1.79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320</v>
      </c>
      <c r="H5" s="20">
        <v>1.99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371</v>
      </c>
      <c r="H6" s="20">
        <v>1.5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236</v>
      </c>
      <c r="H7" s="20">
        <v>1.36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0.3738047618744299</v>
      </c>
      <c r="B20" s="32">
        <f>COUNT(H3:H17)</f>
        <v>5</v>
      </c>
      <c r="C20" s="33">
        <f>IF(B20&lt;2,"N/A",(A20/D20))</f>
        <v>0.24431683782642477</v>
      </c>
      <c r="D20" s="34">
        <f>ROUND(AVERAGE(H3:H17),2)</f>
        <v>1.53</v>
      </c>
      <c r="E20" s="35" t="str">
        <f>IFERROR(ROUND(IF(B20&lt;2,"N/A",(IF(C20&lt;=25%,"N/A",AVERAGE(I3:I17)))),2),"N/A")</f>
        <v>N/A</v>
      </c>
      <c r="F20" s="35">
        <f>ROUND(MEDIAN(H3:H17),2)</f>
        <v>1.5</v>
      </c>
      <c r="G20" s="36" t="str">
        <f>INDEX(G3:G17,MATCH(H20,H3:H17,0))</f>
        <v>A. M. MOLITERNO EIRELI</v>
      </c>
      <c r="H20" s="37">
        <f>MIN(H3:H17)</f>
        <v>1.03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1.53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107.10000000000001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372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373</v>
      </c>
      <c r="C3" s="10" t="s">
        <v>374</v>
      </c>
      <c r="D3" s="9">
        <v>72</v>
      </c>
      <c r="E3" s="8">
        <f>IF(C20&lt;=25%,D20,MIN(E20:F20))</f>
        <v>1.88</v>
      </c>
      <c r="F3" s="8">
        <f>MIN(H3:H17)</f>
        <v>1.65</v>
      </c>
      <c r="G3" s="19" t="s">
        <v>326</v>
      </c>
      <c r="H3" s="20">
        <v>1.65</v>
      </c>
      <c r="I3" s="21">
        <f t="shared" ref="I3:I17" si="0">IF(H3="","",(IF($C$20&lt;25%,"N/A",IF(H3&lt;=($D$20+$A$20),H3,"Descartado"))))</f>
        <v>1.65</v>
      </c>
    </row>
    <row r="4" spans="1:9" x14ac:dyDescent="0.2">
      <c r="A4" s="12"/>
      <c r="B4" s="11"/>
      <c r="C4" s="10"/>
      <c r="D4" s="9"/>
      <c r="E4" s="8"/>
      <c r="F4" s="8"/>
      <c r="G4" s="19" t="s">
        <v>288</v>
      </c>
      <c r="H4" s="20">
        <v>1.66</v>
      </c>
      <c r="I4" s="21">
        <f t="shared" si="0"/>
        <v>1.66</v>
      </c>
    </row>
    <row r="5" spans="1:9" x14ac:dyDescent="0.2">
      <c r="A5" s="12"/>
      <c r="B5" s="11"/>
      <c r="C5" s="10"/>
      <c r="D5" s="9"/>
      <c r="E5" s="8"/>
      <c r="F5" s="8"/>
      <c r="G5" s="19" t="s">
        <v>51</v>
      </c>
      <c r="H5" s="20">
        <v>2.3199999999999998</v>
      </c>
      <c r="I5" s="21">
        <f t="shared" si="0"/>
        <v>2.3199999999999998</v>
      </c>
    </row>
    <row r="6" spans="1:9" x14ac:dyDescent="0.2">
      <c r="A6" s="12"/>
      <c r="B6" s="11"/>
      <c r="C6" s="10"/>
      <c r="D6" s="9"/>
      <c r="E6" s="8"/>
      <c r="F6" s="8"/>
      <c r="G6" s="19" t="s">
        <v>38</v>
      </c>
      <c r="H6" s="20">
        <v>26.78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12.455612857931428</v>
      </c>
      <c r="B20" s="32">
        <f>COUNT(H3:H17)</f>
        <v>4</v>
      </c>
      <c r="C20" s="33">
        <f>IF(B20&lt;2,"N/A",(A20/D20))</f>
        <v>1.5377299824606701</v>
      </c>
      <c r="D20" s="34">
        <f>ROUND(AVERAGE(H3:H17),2)</f>
        <v>8.1</v>
      </c>
      <c r="E20" s="35">
        <f>IFERROR(ROUND(IF(B20&lt;2,"N/A",(IF(C20&lt;=25%,"N/A",AVERAGE(I3:I17)))),2),"N/A")</f>
        <v>1.88</v>
      </c>
      <c r="F20" s="35">
        <f>ROUND(MEDIAN(H3:H17),2)</f>
        <v>1.99</v>
      </c>
      <c r="G20" s="36" t="str">
        <f>INDEX(G3:G17,MATCH(H20,H3:H17,0))</f>
        <v>DENTAL OPEN - COMERCIO DE PRODUTOS ODONTOLOGICOS LTDA</v>
      </c>
      <c r="H20" s="37">
        <f>MIN(H3:H17)</f>
        <v>1.65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1.88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135.35999999999999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375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376</v>
      </c>
      <c r="C3" s="10" t="s">
        <v>100</v>
      </c>
      <c r="D3" s="9">
        <v>2</v>
      </c>
      <c r="E3" s="8">
        <f>IF(C20&lt;=25%,D20,MIN(E20:F20))</f>
        <v>17.96</v>
      </c>
      <c r="F3" s="8">
        <f>MIN(H3:H17)</f>
        <v>14.57</v>
      </c>
      <c r="G3" s="19" t="s">
        <v>326</v>
      </c>
      <c r="H3" s="20">
        <v>14.57</v>
      </c>
      <c r="I3" s="21">
        <f t="shared" ref="I3:I17" si="0">IF(H3="","",(IF($C$20&lt;25%,"N/A",IF(H3&lt;=($D$20+$A$20),H3,"Descartado"))))</f>
        <v>14.57</v>
      </c>
    </row>
    <row r="4" spans="1:9" x14ac:dyDescent="0.2">
      <c r="A4" s="12"/>
      <c r="B4" s="11"/>
      <c r="C4" s="10"/>
      <c r="D4" s="9"/>
      <c r="E4" s="8"/>
      <c r="F4" s="8"/>
      <c r="G4" s="19" t="s">
        <v>267</v>
      </c>
      <c r="H4" s="20">
        <v>14.99</v>
      </c>
      <c r="I4" s="21">
        <f t="shared" si="0"/>
        <v>14.99</v>
      </c>
    </row>
    <row r="5" spans="1:9" x14ac:dyDescent="0.2">
      <c r="A5" s="12"/>
      <c r="B5" s="11"/>
      <c r="C5" s="10"/>
      <c r="D5" s="9"/>
      <c r="E5" s="8"/>
      <c r="F5" s="8"/>
      <c r="G5" s="19" t="s">
        <v>81</v>
      </c>
      <c r="H5" s="20">
        <v>19.079999999999998</v>
      </c>
      <c r="I5" s="21">
        <f t="shared" si="0"/>
        <v>19.079999999999998</v>
      </c>
    </row>
    <row r="6" spans="1:9" x14ac:dyDescent="0.2">
      <c r="A6" s="12"/>
      <c r="B6" s="11"/>
      <c r="C6" s="10"/>
      <c r="D6" s="9"/>
      <c r="E6" s="8"/>
      <c r="F6" s="8"/>
      <c r="G6" s="19" t="s">
        <v>40</v>
      </c>
      <c r="H6" s="20">
        <v>23.18</v>
      </c>
      <c r="I6" s="21">
        <f t="shared" si="0"/>
        <v>23.18</v>
      </c>
    </row>
    <row r="7" spans="1:9" x14ac:dyDescent="0.2">
      <c r="A7" s="12"/>
      <c r="B7" s="11"/>
      <c r="C7" s="10"/>
      <c r="D7" s="9"/>
      <c r="E7" s="8"/>
      <c r="F7" s="8"/>
      <c r="G7" s="19" t="s">
        <v>51</v>
      </c>
      <c r="H7" s="20">
        <v>31.8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7.1092003769763137</v>
      </c>
      <c r="B20" s="32">
        <f>COUNT(H3:H17)</f>
        <v>5</v>
      </c>
      <c r="C20" s="33">
        <f>IF(B20&lt;2,"N/A",(A20/D20))</f>
        <v>0.34310812630194565</v>
      </c>
      <c r="D20" s="34">
        <f>ROUND(AVERAGE(H3:H17),2)</f>
        <v>20.72</v>
      </c>
      <c r="E20" s="35">
        <f>IFERROR(ROUND(IF(B20&lt;2,"N/A",(IF(C20&lt;=25%,"N/A",AVERAGE(I3:I17)))),2),"N/A")</f>
        <v>17.96</v>
      </c>
      <c r="F20" s="35">
        <f>ROUND(MEDIAN(H3:H17),2)</f>
        <v>19.079999999999998</v>
      </c>
      <c r="G20" s="36" t="str">
        <f>INDEX(G3:G17,MATCH(H20,H3:H17,0))</f>
        <v>DENTAL OPEN - COMERCIO DE PRODUTOS ODONTOLOGICOS LTDA</v>
      </c>
      <c r="H20" s="37">
        <f>MIN(H3:H17)</f>
        <v>14.57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17.96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35.92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377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378</v>
      </c>
      <c r="C3" s="10" t="s">
        <v>379</v>
      </c>
      <c r="D3" s="9">
        <v>4</v>
      </c>
      <c r="E3" s="8">
        <f>IF(C20&lt;=25%,D20,MIN(E20:F20))</f>
        <v>31.69</v>
      </c>
      <c r="F3" s="8">
        <f>MIN(H3:H17)</f>
        <v>26.85</v>
      </c>
      <c r="G3" s="19" t="s">
        <v>40</v>
      </c>
      <c r="H3" s="20">
        <v>26.85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280</v>
      </c>
      <c r="H4" s="20">
        <v>29.9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371</v>
      </c>
      <c r="H5" s="20">
        <v>33.340000000000003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380</v>
      </c>
      <c r="H6" s="20">
        <v>35.01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381</v>
      </c>
      <c r="H7" s="20">
        <v>33.35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3.2836793387905585</v>
      </c>
      <c r="B20" s="32">
        <f>COUNT(H3:H17)</f>
        <v>5</v>
      </c>
      <c r="C20" s="33">
        <f>IF(B20&lt;2,"N/A",(A20/D20))</f>
        <v>0.10361878632977464</v>
      </c>
      <c r="D20" s="34">
        <f>ROUND(AVERAGE(H3:H17),2)</f>
        <v>31.69</v>
      </c>
      <c r="E20" s="35" t="str">
        <f>IFERROR(ROUND(IF(B20&lt;2,"N/A",(IF(C20&lt;=25%,"N/A",AVERAGE(I3:I17)))),2),"N/A")</f>
        <v>N/A</v>
      </c>
      <c r="F20" s="35">
        <f>ROUND(MEDIAN(H3:H17),2)</f>
        <v>33.340000000000003</v>
      </c>
      <c r="G20" s="36" t="str">
        <f>INDEX(G3:G17,MATCH(H20,H3:H17,0))</f>
        <v>DENTAL UNIVERSO EIRELI</v>
      </c>
      <c r="H20" s="37">
        <f>MIN(H3:H17)</f>
        <v>26.85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31.69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126.76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382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383</v>
      </c>
      <c r="C3" s="10" t="s">
        <v>100</v>
      </c>
      <c r="D3" s="9">
        <v>2</v>
      </c>
      <c r="E3" s="8">
        <f>IF(C20&lt;=25%,D20,MIN(E20:F20))</f>
        <v>21.56</v>
      </c>
      <c r="F3" s="8">
        <f>MIN(H3:H17)</f>
        <v>14.4</v>
      </c>
      <c r="G3" s="19" t="s">
        <v>287</v>
      </c>
      <c r="H3" s="20">
        <v>14.4</v>
      </c>
      <c r="I3" s="21">
        <f t="shared" ref="I3:I17" si="0">IF(H3="","",(IF($C$20&lt;25%,"N/A",IF(H3&lt;=($D$20+$A$20),H3,"Descartado"))))</f>
        <v>14.4</v>
      </c>
    </row>
    <row r="4" spans="1:9" x14ac:dyDescent="0.2">
      <c r="A4" s="12"/>
      <c r="B4" s="11"/>
      <c r="C4" s="10"/>
      <c r="D4" s="9"/>
      <c r="E4" s="8"/>
      <c r="F4" s="8"/>
      <c r="G4" s="19" t="s">
        <v>38</v>
      </c>
      <c r="H4" s="20">
        <v>16.059999999999999</v>
      </c>
      <c r="I4" s="21">
        <f t="shared" si="0"/>
        <v>16.059999999999999</v>
      </c>
    </row>
    <row r="5" spans="1:9" x14ac:dyDescent="0.2">
      <c r="A5" s="12"/>
      <c r="B5" s="11"/>
      <c r="C5" s="10"/>
      <c r="D5" s="9"/>
      <c r="E5" s="8"/>
      <c r="F5" s="8"/>
      <c r="G5" s="19" t="s">
        <v>292</v>
      </c>
      <c r="H5" s="20">
        <v>21.17</v>
      </c>
      <c r="I5" s="21">
        <f t="shared" si="0"/>
        <v>21.17</v>
      </c>
    </row>
    <row r="6" spans="1:9" x14ac:dyDescent="0.2">
      <c r="A6" s="12"/>
      <c r="B6" s="11"/>
      <c r="C6" s="10"/>
      <c r="D6" s="9"/>
      <c r="E6" s="8"/>
      <c r="F6" s="8"/>
      <c r="G6" s="19" t="s">
        <v>40</v>
      </c>
      <c r="H6" s="20">
        <v>22.45</v>
      </c>
      <c r="I6" s="21">
        <f t="shared" si="0"/>
        <v>22.45</v>
      </c>
    </row>
    <row r="7" spans="1:9" x14ac:dyDescent="0.2">
      <c r="A7" s="12"/>
      <c r="B7" s="11"/>
      <c r="C7" s="10"/>
      <c r="D7" s="9"/>
      <c r="E7" s="8"/>
      <c r="F7" s="8"/>
      <c r="G7" s="19" t="s">
        <v>51</v>
      </c>
      <c r="H7" s="20">
        <v>27</v>
      </c>
      <c r="I7" s="21">
        <f t="shared" si="0"/>
        <v>27</v>
      </c>
    </row>
    <row r="8" spans="1:9" x14ac:dyDescent="0.2">
      <c r="A8" s="12"/>
      <c r="B8" s="11"/>
      <c r="C8" s="10"/>
      <c r="D8" s="9"/>
      <c r="E8" s="8"/>
      <c r="F8" s="8"/>
      <c r="G8" s="19" t="s">
        <v>160</v>
      </c>
      <c r="H8" s="20">
        <v>28.27</v>
      </c>
      <c r="I8" s="21">
        <f t="shared" si="0"/>
        <v>28.27</v>
      </c>
    </row>
    <row r="9" spans="1:9" x14ac:dyDescent="0.2">
      <c r="A9" s="12"/>
      <c r="B9" s="11"/>
      <c r="C9" s="10"/>
      <c r="D9" s="9"/>
      <c r="E9" s="8"/>
      <c r="F9" s="8"/>
      <c r="G9" s="19" t="s">
        <v>311</v>
      </c>
      <c r="H9" s="20">
        <v>60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15.404168267063298</v>
      </c>
      <c r="B20" s="32">
        <f>COUNT(H3:H17)</f>
        <v>7</v>
      </c>
      <c r="C20" s="33">
        <f>IF(B20&lt;2,"N/A",(A20/D20))</f>
        <v>0.56947017623154517</v>
      </c>
      <c r="D20" s="34">
        <f>ROUND(AVERAGE(H3:H17),2)</f>
        <v>27.05</v>
      </c>
      <c r="E20" s="35">
        <f>IFERROR(ROUND(IF(B20&lt;2,"N/A",(IF(C20&lt;=25%,"N/A",AVERAGE(I3:I17)))),2),"N/A")</f>
        <v>21.56</v>
      </c>
      <c r="F20" s="35">
        <f>ROUND(MEDIAN(H3:H17),2)</f>
        <v>22.45</v>
      </c>
      <c r="G20" s="36" t="str">
        <f>INDEX(G3:G17,MATCH(H20,H3:H17,0))</f>
        <v>FUSAO COMERCIO DE PRODUTOS ODONTOLOGICOS LTDA</v>
      </c>
      <c r="H20" s="37">
        <f>MIN(H3:H17)</f>
        <v>14.4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21.56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43.12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384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385</v>
      </c>
      <c r="C3" s="10" t="s">
        <v>100</v>
      </c>
      <c r="D3" s="9">
        <v>2</v>
      </c>
      <c r="E3" s="8">
        <f>IF(C20&lt;=25%,D20,MIN(E20:F20))</f>
        <v>21.56</v>
      </c>
      <c r="F3" s="8">
        <f>MIN(H3:H17)</f>
        <v>14.4</v>
      </c>
      <c r="G3" s="19" t="s">
        <v>287</v>
      </c>
      <c r="H3" s="20">
        <v>14.4</v>
      </c>
      <c r="I3" s="21">
        <f t="shared" ref="I3:I17" si="0">IF(H3="","",(IF($C$20&lt;25%,"N/A",IF(H3&lt;=($D$20+$A$20),H3,"Descartado"))))</f>
        <v>14.4</v>
      </c>
    </row>
    <row r="4" spans="1:9" x14ac:dyDescent="0.2">
      <c r="A4" s="12"/>
      <c r="B4" s="11"/>
      <c r="C4" s="10"/>
      <c r="D4" s="9"/>
      <c r="E4" s="8"/>
      <c r="F4" s="8"/>
      <c r="G4" s="19" t="s">
        <v>38</v>
      </c>
      <c r="H4" s="20">
        <v>16.059999999999999</v>
      </c>
      <c r="I4" s="21">
        <f t="shared" si="0"/>
        <v>16.059999999999999</v>
      </c>
    </row>
    <row r="5" spans="1:9" x14ac:dyDescent="0.2">
      <c r="A5" s="12"/>
      <c r="B5" s="11"/>
      <c r="C5" s="10"/>
      <c r="D5" s="9"/>
      <c r="E5" s="8"/>
      <c r="F5" s="8"/>
      <c r="G5" s="19" t="s">
        <v>292</v>
      </c>
      <c r="H5" s="20">
        <v>21.17</v>
      </c>
      <c r="I5" s="21">
        <f t="shared" si="0"/>
        <v>21.17</v>
      </c>
    </row>
    <row r="6" spans="1:9" x14ac:dyDescent="0.2">
      <c r="A6" s="12"/>
      <c r="B6" s="11"/>
      <c r="C6" s="10"/>
      <c r="D6" s="9"/>
      <c r="E6" s="8"/>
      <c r="F6" s="8"/>
      <c r="G6" s="19" t="s">
        <v>40</v>
      </c>
      <c r="H6" s="20">
        <v>22.45</v>
      </c>
      <c r="I6" s="21">
        <f t="shared" si="0"/>
        <v>22.45</v>
      </c>
    </row>
    <row r="7" spans="1:9" x14ac:dyDescent="0.2">
      <c r="A7" s="12"/>
      <c r="B7" s="11"/>
      <c r="C7" s="10"/>
      <c r="D7" s="9"/>
      <c r="E7" s="8"/>
      <c r="F7" s="8"/>
      <c r="G7" s="19" t="s">
        <v>51</v>
      </c>
      <c r="H7" s="20">
        <v>27</v>
      </c>
      <c r="I7" s="21">
        <f t="shared" si="0"/>
        <v>27</v>
      </c>
    </row>
    <row r="8" spans="1:9" x14ac:dyDescent="0.2">
      <c r="A8" s="12"/>
      <c r="B8" s="11"/>
      <c r="C8" s="10"/>
      <c r="D8" s="9"/>
      <c r="E8" s="8"/>
      <c r="F8" s="8"/>
      <c r="G8" s="19" t="s">
        <v>160</v>
      </c>
      <c r="H8" s="20">
        <v>28.27</v>
      </c>
      <c r="I8" s="21">
        <f t="shared" si="0"/>
        <v>28.27</v>
      </c>
    </row>
    <row r="9" spans="1:9" x14ac:dyDescent="0.2">
      <c r="A9" s="12"/>
      <c r="B9" s="11"/>
      <c r="C9" s="10"/>
      <c r="D9" s="9"/>
      <c r="E9" s="8"/>
      <c r="F9" s="8"/>
      <c r="G9" s="19" t="s">
        <v>311</v>
      </c>
      <c r="H9" s="20">
        <v>60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15.404168267063298</v>
      </c>
      <c r="B20" s="32">
        <f>COUNT(H3:H17)</f>
        <v>7</v>
      </c>
      <c r="C20" s="33">
        <f>IF(B20&lt;2,"N/A",(A20/D20))</f>
        <v>0.56947017623154517</v>
      </c>
      <c r="D20" s="34">
        <f>ROUND(AVERAGE(H3:H17),2)</f>
        <v>27.05</v>
      </c>
      <c r="E20" s="35">
        <f>IFERROR(ROUND(IF(B20&lt;2,"N/A",(IF(C20&lt;=25%,"N/A",AVERAGE(I3:I17)))),2),"N/A")</f>
        <v>21.56</v>
      </c>
      <c r="F20" s="35">
        <f>ROUND(MEDIAN(H3:H17),2)</f>
        <v>22.45</v>
      </c>
      <c r="G20" s="36" t="str">
        <f>INDEX(G3:G17,MATCH(H20,H3:H17,0))</f>
        <v>FUSAO COMERCIO DE PRODUTOS ODONTOLOGICOS LTDA</v>
      </c>
      <c r="H20" s="37">
        <f>MIN(H3:H17)</f>
        <v>14.4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21.56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43.12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J32"/>
  <sheetViews>
    <sheetView view="pageBreakPreview" topLeftCell="C1" zoomScaleNormal="100" workbookViewId="0">
      <selection activeCell="G9" sqref="G9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73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74</v>
      </c>
      <c r="C3" s="10" t="s">
        <v>75</v>
      </c>
      <c r="D3" s="9">
        <v>18</v>
      </c>
      <c r="E3" s="8">
        <f>IF(C20&lt;=25%,D20,MIN(E20:F20))</f>
        <v>17.350000000000001</v>
      </c>
      <c r="F3" s="8">
        <f>MIN(H3:H17)</f>
        <v>12.19</v>
      </c>
      <c r="G3" s="19" t="s">
        <v>76</v>
      </c>
      <c r="H3" s="20">
        <v>12.19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77</v>
      </c>
      <c r="H4" s="20">
        <v>16.8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78</v>
      </c>
      <c r="H5" s="20">
        <v>18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79</v>
      </c>
      <c r="H6" s="20">
        <v>18.3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80</v>
      </c>
      <c r="H7" s="20">
        <v>18.8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81</v>
      </c>
      <c r="H8" s="20">
        <v>20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2.7341573961033592</v>
      </c>
      <c r="B20" s="32">
        <f>COUNT(H3:H17)</f>
        <v>6</v>
      </c>
      <c r="C20" s="33">
        <f>IF(B20&lt;2,"N/A",(A20/D20))</f>
        <v>0.15758832254198035</v>
      </c>
      <c r="D20" s="34">
        <f>ROUND(AVERAGE(H3:H17),2)</f>
        <v>17.350000000000001</v>
      </c>
      <c r="E20" s="35" t="str">
        <f>IFERROR(ROUND(IF(B20&lt;2,"N/A",(IF(C20&lt;=25%,"N/A",AVERAGE(I3:I17)))),2),"N/A")</f>
        <v>N/A</v>
      </c>
      <c r="F20" s="35">
        <f>ROUND(MEDIAN(H3:H17),2)</f>
        <v>18.149999999999999</v>
      </c>
      <c r="G20" s="36" t="str">
        <f>INDEX(G3:G17,MATCH(H20,H3:H17,0))</f>
        <v>PAULO JOSE MAIA ESMERALDO SOBREIRA</v>
      </c>
      <c r="H20" s="37">
        <f>MIN(H3:H17)</f>
        <v>12.19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17.350000000000001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312.3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386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387</v>
      </c>
      <c r="C3" s="10" t="s">
        <v>100</v>
      </c>
      <c r="D3" s="9">
        <v>2</v>
      </c>
      <c r="E3" s="8">
        <f>IF(C20&lt;=25%,D20,MIN(E20:F20))</f>
        <v>21.56</v>
      </c>
      <c r="F3" s="8">
        <f>MIN(H3:H17)</f>
        <v>14.4</v>
      </c>
      <c r="G3" s="19" t="s">
        <v>287</v>
      </c>
      <c r="H3" s="20">
        <v>14.4</v>
      </c>
      <c r="I3" s="21">
        <f t="shared" ref="I3:I17" si="0">IF(H3="","",(IF($C$20&lt;25%,"N/A",IF(H3&lt;=($D$20+$A$20),H3,"Descartado"))))</f>
        <v>14.4</v>
      </c>
    </row>
    <row r="4" spans="1:9" x14ac:dyDescent="0.2">
      <c r="A4" s="12"/>
      <c r="B4" s="11"/>
      <c r="C4" s="10"/>
      <c r="D4" s="9"/>
      <c r="E4" s="8"/>
      <c r="F4" s="8"/>
      <c r="G4" s="19" t="s">
        <v>38</v>
      </c>
      <c r="H4" s="20">
        <v>16.059999999999999</v>
      </c>
      <c r="I4" s="21">
        <f t="shared" si="0"/>
        <v>16.059999999999999</v>
      </c>
    </row>
    <row r="5" spans="1:9" x14ac:dyDescent="0.2">
      <c r="A5" s="12"/>
      <c r="B5" s="11"/>
      <c r="C5" s="10"/>
      <c r="D5" s="9"/>
      <c r="E5" s="8"/>
      <c r="F5" s="8"/>
      <c r="G5" s="19" t="s">
        <v>292</v>
      </c>
      <c r="H5" s="20">
        <v>21.17</v>
      </c>
      <c r="I5" s="21">
        <f t="shared" si="0"/>
        <v>21.17</v>
      </c>
    </row>
    <row r="6" spans="1:9" x14ac:dyDescent="0.2">
      <c r="A6" s="12"/>
      <c r="B6" s="11"/>
      <c r="C6" s="10"/>
      <c r="D6" s="9"/>
      <c r="E6" s="8"/>
      <c r="F6" s="8"/>
      <c r="G6" s="19" t="s">
        <v>40</v>
      </c>
      <c r="H6" s="20">
        <v>22.45</v>
      </c>
      <c r="I6" s="21">
        <f t="shared" si="0"/>
        <v>22.45</v>
      </c>
    </row>
    <row r="7" spans="1:9" x14ac:dyDescent="0.2">
      <c r="A7" s="12"/>
      <c r="B7" s="11"/>
      <c r="C7" s="10"/>
      <c r="D7" s="9"/>
      <c r="E7" s="8"/>
      <c r="F7" s="8"/>
      <c r="G7" s="19" t="s">
        <v>51</v>
      </c>
      <c r="H7" s="20">
        <v>27</v>
      </c>
      <c r="I7" s="21">
        <f t="shared" si="0"/>
        <v>27</v>
      </c>
    </row>
    <row r="8" spans="1:9" x14ac:dyDescent="0.2">
      <c r="A8" s="12"/>
      <c r="B8" s="11"/>
      <c r="C8" s="10"/>
      <c r="D8" s="9"/>
      <c r="E8" s="8"/>
      <c r="F8" s="8"/>
      <c r="G8" s="19" t="s">
        <v>160</v>
      </c>
      <c r="H8" s="20">
        <v>28.27</v>
      </c>
      <c r="I8" s="21">
        <f t="shared" si="0"/>
        <v>28.27</v>
      </c>
    </row>
    <row r="9" spans="1:9" x14ac:dyDescent="0.2">
      <c r="A9" s="12"/>
      <c r="B9" s="11"/>
      <c r="C9" s="10"/>
      <c r="D9" s="9"/>
      <c r="E9" s="8"/>
      <c r="F9" s="8"/>
      <c r="G9" s="19" t="s">
        <v>311</v>
      </c>
      <c r="H9" s="20">
        <v>60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15.404168267063298</v>
      </c>
      <c r="B20" s="32">
        <f>COUNT(H3:H17)</f>
        <v>7</v>
      </c>
      <c r="C20" s="33">
        <f>IF(B20&lt;2,"N/A",(A20/D20))</f>
        <v>0.56947017623154517</v>
      </c>
      <c r="D20" s="34">
        <f>ROUND(AVERAGE(H3:H17),2)</f>
        <v>27.05</v>
      </c>
      <c r="E20" s="35">
        <f>IFERROR(ROUND(IF(B20&lt;2,"N/A",(IF(C20&lt;=25%,"N/A",AVERAGE(I3:I17)))),2),"N/A")</f>
        <v>21.56</v>
      </c>
      <c r="F20" s="35">
        <f>ROUND(MEDIAN(H3:H17),2)</f>
        <v>22.45</v>
      </c>
      <c r="G20" s="36" t="str">
        <f>INDEX(G3:G17,MATCH(H20,H3:H17,0))</f>
        <v>FUSAO COMERCIO DE PRODUTOS ODONTOLOGICOS LTDA</v>
      </c>
      <c r="H20" s="37">
        <f>MIN(H3:H17)</f>
        <v>14.4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21.56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43.12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388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389</v>
      </c>
      <c r="C3" s="10" t="s">
        <v>100</v>
      </c>
      <c r="D3" s="9">
        <v>2</v>
      </c>
      <c r="E3" s="8">
        <f>IF(C20&lt;=25%,D20,MIN(E20:F20))</f>
        <v>40.71</v>
      </c>
      <c r="F3" s="8">
        <f>MIN(H3:H17)</f>
        <v>15.93</v>
      </c>
      <c r="G3" s="19" t="s">
        <v>40</v>
      </c>
      <c r="H3" s="20">
        <v>15.93</v>
      </c>
      <c r="I3" s="21">
        <f t="shared" ref="I3:I17" si="0">IF(H3="","",(IF($C$20&lt;25%,"N/A",IF(H3&lt;=($D$20+$A$20),H3,"Descartado"))))</f>
        <v>15.93</v>
      </c>
    </row>
    <row r="4" spans="1:9" x14ac:dyDescent="0.2">
      <c r="A4" s="12"/>
      <c r="B4" s="11"/>
      <c r="C4" s="10"/>
      <c r="D4" s="9"/>
      <c r="E4" s="8"/>
      <c r="F4" s="8"/>
      <c r="G4" s="19" t="s">
        <v>390</v>
      </c>
      <c r="H4" s="20">
        <v>38.51</v>
      </c>
      <c r="I4" s="21">
        <f t="shared" si="0"/>
        <v>38.51</v>
      </c>
    </row>
    <row r="5" spans="1:9" x14ac:dyDescent="0.2">
      <c r="A5" s="12"/>
      <c r="B5" s="11"/>
      <c r="C5" s="10"/>
      <c r="D5" s="9"/>
      <c r="E5" s="8"/>
      <c r="F5" s="8"/>
      <c r="G5" s="19" t="s">
        <v>81</v>
      </c>
      <c r="H5" s="20">
        <v>67.69</v>
      </c>
      <c r="I5" s="21">
        <f t="shared" si="0"/>
        <v>67.69</v>
      </c>
    </row>
    <row r="6" spans="1:9" x14ac:dyDescent="0.2">
      <c r="A6" s="12"/>
      <c r="B6" s="11"/>
      <c r="C6" s="10"/>
      <c r="D6" s="9"/>
      <c r="E6" s="8"/>
      <c r="F6" s="8"/>
      <c r="G6" s="19" t="s">
        <v>311</v>
      </c>
      <c r="H6" s="20">
        <v>87.71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31.641527565316231</v>
      </c>
      <c r="B20" s="32">
        <f>COUNT(H3:H17)</f>
        <v>4</v>
      </c>
      <c r="C20" s="33">
        <f>IF(B20&lt;2,"N/A",(A20/D20))</f>
        <v>0.60315531005177714</v>
      </c>
      <c r="D20" s="34">
        <f>ROUND(AVERAGE(H3:H17),2)</f>
        <v>52.46</v>
      </c>
      <c r="E20" s="35">
        <f>IFERROR(ROUND(IF(B20&lt;2,"N/A",(IF(C20&lt;=25%,"N/A",AVERAGE(I3:I17)))),2),"N/A")</f>
        <v>40.71</v>
      </c>
      <c r="F20" s="35">
        <f>ROUND(MEDIAN(H3:H17),2)</f>
        <v>53.1</v>
      </c>
      <c r="G20" s="36" t="str">
        <f>INDEX(G3:G17,MATCH(H20,H3:H17,0))</f>
        <v>DENTAL UNIVERSO EIRELI</v>
      </c>
      <c r="H20" s="37">
        <f>MIN(H3:H17)</f>
        <v>15.93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40.71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81.42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391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392</v>
      </c>
      <c r="C3" s="10" t="s">
        <v>100</v>
      </c>
      <c r="D3" s="9">
        <v>2</v>
      </c>
      <c r="E3" s="8">
        <f>IF(C20&lt;=25%,D20,MIN(E20:F20))</f>
        <v>40.71</v>
      </c>
      <c r="F3" s="8">
        <f>MIN(H3:H17)</f>
        <v>15.93</v>
      </c>
      <c r="G3" s="19" t="s">
        <v>40</v>
      </c>
      <c r="H3" s="20">
        <v>15.93</v>
      </c>
      <c r="I3" s="21">
        <f t="shared" ref="I3:I17" si="0">IF(H3="","",(IF($C$20&lt;25%,"N/A",IF(H3&lt;=($D$20+$A$20),H3,"Descartado"))))</f>
        <v>15.93</v>
      </c>
    </row>
    <row r="4" spans="1:9" x14ac:dyDescent="0.2">
      <c r="A4" s="12"/>
      <c r="B4" s="11"/>
      <c r="C4" s="10"/>
      <c r="D4" s="9"/>
      <c r="E4" s="8"/>
      <c r="F4" s="8"/>
      <c r="G4" s="19" t="s">
        <v>390</v>
      </c>
      <c r="H4" s="20">
        <v>38.51</v>
      </c>
      <c r="I4" s="21">
        <f t="shared" si="0"/>
        <v>38.51</v>
      </c>
    </row>
    <row r="5" spans="1:9" x14ac:dyDescent="0.2">
      <c r="A5" s="12"/>
      <c r="B5" s="11"/>
      <c r="C5" s="10"/>
      <c r="D5" s="9"/>
      <c r="E5" s="8"/>
      <c r="F5" s="8"/>
      <c r="G5" s="19" t="s">
        <v>81</v>
      </c>
      <c r="H5" s="20">
        <v>67.69</v>
      </c>
      <c r="I5" s="21">
        <f t="shared" si="0"/>
        <v>67.69</v>
      </c>
    </row>
    <row r="6" spans="1:9" x14ac:dyDescent="0.2">
      <c r="A6" s="12"/>
      <c r="B6" s="11"/>
      <c r="C6" s="10"/>
      <c r="D6" s="9"/>
      <c r="E6" s="8"/>
      <c r="F6" s="8"/>
      <c r="G6" s="19" t="s">
        <v>311</v>
      </c>
      <c r="H6" s="20">
        <v>87.71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31.641527565316231</v>
      </c>
      <c r="B20" s="32">
        <f>COUNT(H3:H17)</f>
        <v>4</v>
      </c>
      <c r="C20" s="33">
        <f>IF(B20&lt;2,"N/A",(A20/D20))</f>
        <v>0.60315531005177714</v>
      </c>
      <c r="D20" s="34">
        <f>ROUND(AVERAGE(H3:H17),2)</f>
        <v>52.46</v>
      </c>
      <c r="E20" s="35">
        <f>IFERROR(ROUND(IF(B20&lt;2,"N/A",(IF(C20&lt;=25%,"N/A",AVERAGE(I3:I17)))),2),"N/A")</f>
        <v>40.71</v>
      </c>
      <c r="F20" s="35">
        <f>ROUND(MEDIAN(H3:H17),2)</f>
        <v>53.1</v>
      </c>
      <c r="G20" s="36" t="str">
        <f>INDEX(G3:G17,MATCH(H20,H3:H17,0))</f>
        <v>DENTAL UNIVERSO EIRELI</v>
      </c>
      <c r="H20" s="37">
        <f>MIN(H3:H17)</f>
        <v>15.93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40.71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81.42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393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394</v>
      </c>
      <c r="C3" s="10" t="s">
        <v>100</v>
      </c>
      <c r="D3" s="9">
        <v>2</v>
      </c>
      <c r="E3" s="8">
        <f>IF(C20&lt;=25%,D20,MIN(E20:F20))</f>
        <v>18.71</v>
      </c>
      <c r="F3" s="8">
        <f>MIN(H3:H17)</f>
        <v>12.84</v>
      </c>
      <c r="G3" s="19" t="s">
        <v>325</v>
      </c>
      <c r="H3" s="20">
        <v>12.84</v>
      </c>
      <c r="I3" s="21">
        <f t="shared" ref="I3:I17" si="0">IF(H3="","",(IF($C$20&lt;25%,"N/A",IF(H3&lt;=($D$20+$A$20),H3,"Descartado"))))</f>
        <v>12.84</v>
      </c>
    </row>
    <row r="4" spans="1:9" x14ac:dyDescent="0.2">
      <c r="A4" s="12"/>
      <c r="B4" s="11"/>
      <c r="C4" s="10"/>
      <c r="D4" s="9"/>
      <c r="E4" s="8"/>
      <c r="F4" s="8"/>
      <c r="G4" s="19" t="s">
        <v>326</v>
      </c>
      <c r="H4" s="20">
        <v>20.95</v>
      </c>
      <c r="I4" s="21">
        <f t="shared" si="0"/>
        <v>20.95</v>
      </c>
    </row>
    <row r="5" spans="1:9" x14ac:dyDescent="0.2">
      <c r="A5" s="12"/>
      <c r="B5" s="11"/>
      <c r="C5" s="10"/>
      <c r="D5" s="9"/>
      <c r="E5" s="8"/>
      <c r="F5" s="8"/>
      <c r="G5" s="19" t="s">
        <v>40</v>
      </c>
      <c r="H5" s="20">
        <v>22.33</v>
      </c>
      <c r="I5" s="21">
        <f t="shared" si="0"/>
        <v>22.33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5.1273222381018106</v>
      </c>
      <c r="B20" s="32">
        <f>COUNT(H3:H17)</f>
        <v>3</v>
      </c>
      <c r="C20" s="33">
        <f>IF(B20&lt;2,"N/A",(A20/D20))</f>
        <v>0.27404180855701821</v>
      </c>
      <c r="D20" s="34">
        <f>ROUND(AVERAGE(H3:H17),2)</f>
        <v>18.71</v>
      </c>
      <c r="E20" s="35">
        <f>IFERROR(ROUND(IF(B20&lt;2,"N/A",(IF(C20&lt;=25%,"N/A",AVERAGE(I3:I17)))),2),"N/A")</f>
        <v>18.71</v>
      </c>
      <c r="F20" s="35">
        <f>ROUND(MEDIAN(H3:H17),2)</f>
        <v>20.95</v>
      </c>
      <c r="G20" s="36" t="str">
        <f>INDEX(G3:G17,MATCH(H20,H3:H17,0))</f>
        <v>MAXIMA DENTAL IMPORTACAO, EXPORTACAO E COMERCIO DE PRODUTOS</v>
      </c>
      <c r="H20" s="37">
        <f>MIN(H3:H17)</f>
        <v>12.84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18.71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37.42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395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396</v>
      </c>
      <c r="C3" s="10" t="s">
        <v>397</v>
      </c>
      <c r="D3" s="9">
        <v>24</v>
      </c>
      <c r="E3" s="8">
        <f>IF(C20&lt;=25%,D20,MIN(E20:F20))</f>
        <v>2.08</v>
      </c>
      <c r="F3" s="8">
        <f>MIN(H3:H17)</f>
        <v>1.68</v>
      </c>
      <c r="G3" s="19" t="s">
        <v>398</v>
      </c>
      <c r="H3" s="20">
        <v>1.98</v>
      </c>
      <c r="I3" s="21">
        <f t="shared" ref="I3:I17" si="0">IF(H3="","",(IF($C$20&lt;25%,"N/A",IF(H3&lt;=($D$20+$A$20),H3,"Descartado"))))</f>
        <v>1.98</v>
      </c>
    </row>
    <row r="4" spans="1:9" x14ac:dyDescent="0.2">
      <c r="A4" s="12"/>
      <c r="B4" s="11"/>
      <c r="C4" s="10"/>
      <c r="D4" s="9"/>
      <c r="E4" s="8"/>
      <c r="F4" s="8"/>
      <c r="G4" s="19" t="s">
        <v>399</v>
      </c>
      <c r="H4" s="20">
        <v>2.2999999999999998</v>
      </c>
      <c r="I4" s="21">
        <f t="shared" si="0"/>
        <v>2.2999999999999998</v>
      </c>
    </row>
    <row r="5" spans="1:9" x14ac:dyDescent="0.2">
      <c r="A5" s="12"/>
      <c r="B5" s="11"/>
      <c r="C5" s="10"/>
      <c r="D5" s="9"/>
      <c r="E5" s="8"/>
      <c r="F5" s="8"/>
      <c r="G5" s="19" t="s">
        <v>400</v>
      </c>
      <c r="H5" s="20">
        <v>1.68</v>
      </c>
      <c r="I5" s="21">
        <f t="shared" si="0"/>
        <v>1.68</v>
      </c>
    </row>
    <row r="6" spans="1:9" x14ac:dyDescent="0.2">
      <c r="A6" s="12"/>
      <c r="B6" s="11"/>
      <c r="C6" s="10"/>
      <c r="D6" s="9"/>
      <c r="E6" s="8"/>
      <c r="F6" s="8"/>
      <c r="G6" s="19" t="s">
        <v>218</v>
      </c>
      <c r="H6" s="20">
        <v>1.98</v>
      </c>
      <c r="I6" s="21">
        <f t="shared" si="0"/>
        <v>1.98</v>
      </c>
    </row>
    <row r="7" spans="1:9" x14ac:dyDescent="0.2">
      <c r="A7" s="12"/>
      <c r="B7" s="11"/>
      <c r="C7" s="10"/>
      <c r="D7" s="9"/>
      <c r="E7" s="8"/>
      <c r="F7" s="8"/>
      <c r="G7" s="19" t="s">
        <v>401</v>
      </c>
      <c r="H7" s="20">
        <v>3.96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 t="s">
        <v>219</v>
      </c>
      <c r="H8" s="20">
        <v>2.46</v>
      </c>
      <c r="I8" s="21">
        <f t="shared" si="0"/>
        <v>2.46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0.81463284163276106</v>
      </c>
      <c r="B20" s="32">
        <f>COUNT(H3:H17)</f>
        <v>6</v>
      </c>
      <c r="C20" s="33">
        <f>IF(B20&lt;2,"N/A",(A20/D20))</f>
        <v>0.34085056135261965</v>
      </c>
      <c r="D20" s="34">
        <f>ROUND(AVERAGE(H3:H17),2)</f>
        <v>2.39</v>
      </c>
      <c r="E20" s="35">
        <f>IFERROR(ROUND(IF(B20&lt;2,"N/A",(IF(C20&lt;=25%,"N/A",AVERAGE(I3:I17)))),2),"N/A")</f>
        <v>2.08</v>
      </c>
      <c r="F20" s="35">
        <f>ROUND(MEDIAN(H3:H17),2)</f>
        <v>2.14</v>
      </c>
      <c r="G20" s="36" t="str">
        <f>INDEX(G3:G17,MATCH(H20,H3:H17,0))</f>
        <v>ALTHIS</v>
      </c>
      <c r="H20" s="37">
        <f>MIN(H3:H17)</f>
        <v>1.68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2.08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49.92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402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403</v>
      </c>
      <c r="C3" s="10" t="s">
        <v>404</v>
      </c>
      <c r="D3" s="9">
        <v>30</v>
      </c>
      <c r="E3" s="8">
        <f>IF(C20&lt;=25%,D20,MIN(E20:F20))</f>
        <v>10.24</v>
      </c>
      <c r="F3" s="8">
        <f>MIN(H3:H17)</f>
        <v>8.24</v>
      </c>
      <c r="G3" s="19" t="s">
        <v>267</v>
      </c>
      <c r="H3" s="20">
        <v>8.24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319</v>
      </c>
      <c r="H4" s="20">
        <v>8.27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38</v>
      </c>
      <c r="H5" s="20">
        <v>9.92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326</v>
      </c>
      <c r="H6" s="20">
        <v>9.9700000000000006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273</v>
      </c>
      <c r="H7" s="20">
        <v>10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38</v>
      </c>
      <c r="H8" s="20">
        <v>10.29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 t="s">
        <v>45</v>
      </c>
      <c r="H9" s="20">
        <v>15</v>
      </c>
      <c r="I9" s="21" t="str">
        <f t="shared" si="0"/>
        <v>N/A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2.2647253591508552</v>
      </c>
      <c r="B20" s="32">
        <f>COUNT(H3:H17)</f>
        <v>7</v>
      </c>
      <c r="C20" s="33">
        <f>IF(B20&lt;2,"N/A",(A20/D20))</f>
        <v>0.22116458585457568</v>
      </c>
      <c r="D20" s="34">
        <f>ROUND(AVERAGE(H3:H17),2)</f>
        <v>10.24</v>
      </c>
      <c r="E20" s="35" t="str">
        <f>IFERROR(ROUND(IF(B20&lt;2,"N/A",(IF(C20&lt;=25%,"N/A",AVERAGE(I3:I17)))),2),"N/A")</f>
        <v>N/A</v>
      </c>
      <c r="F20" s="35">
        <f>ROUND(MEDIAN(H3:H17),2)</f>
        <v>9.9700000000000006</v>
      </c>
      <c r="G20" s="36" t="str">
        <f>INDEX(G3:G17,MATCH(H20,H3:H17,0))</f>
        <v>J.PINHEIRO-MATERIAIS MEDICOS E ODONTOLOGICOS LTDA</v>
      </c>
      <c r="H20" s="37">
        <f>MIN(H3:H17)</f>
        <v>8.24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10.24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307.2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405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406</v>
      </c>
      <c r="C3" s="10" t="s">
        <v>404</v>
      </c>
      <c r="D3" s="9">
        <v>30</v>
      </c>
      <c r="E3" s="8">
        <f>IF(C20&lt;=25%,D20,MIN(E20:F20))</f>
        <v>9.73</v>
      </c>
      <c r="F3" s="8">
        <f>MIN(H3:H17)</f>
        <v>8.26</v>
      </c>
      <c r="G3" s="19" t="s">
        <v>330</v>
      </c>
      <c r="H3" s="20">
        <v>8.26</v>
      </c>
      <c r="I3" s="21">
        <f t="shared" ref="I3:I17" si="0">IF(H3="","",(IF($C$20&lt;25%,"N/A",IF(H3&lt;=($D$20+$A$20),H3,"Descartado"))))</f>
        <v>8.26</v>
      </c>
    </row>
    <row r="4" spans="1:9" x14ac:dyDescent="0.2">
      <c r="A4" s="12"/>
      <c r="B4" s="11"/>
      <c r="C4" s="10"/>
      <c r="D4" s="9"/>
      <c r="E4" s="8"/>
      <c r="F4" s="8"/>
      <c r="G4" s="19" t="s">
        <v>407</v>
      </c>
      <c r="H4" s="20">
        <v>8.27</v>
      </c>
      <c r="I4" s="21">
        <f t="shared" si="0"/>
        <v>8.27</v>
      </c>
    </row>
    <row r="5" spans="1:9" x14ac:dyDescent="0.2">
      <c r="A5" s="12"/>
      <c r="B5" s="11"/>
      <c r="C5" s="10"/>
      <c r="D5" s="9"/>
      <c r="E5" s="8"/>
      <c r="F5" s="8"/>
      <c r="G5" s="19" t="s">
        <v>408</v>
      </c>
      <c r="H5" s="20">
        <v>9.7200000000000006</v>
      </c>
      <c r="I5" s="21">
        <f t="shared" si="0"/>
        <v>9.7200000000000006</v>
      </c>
    </row>
    <row r="6" spans="1:9" x14ac:dyDescent="0.2">
      <c r="A6" s="12"/>
      <c r="B6" s="11"/>
      <c r="C6" s="10"/>
      <c r="D6" s="9"/>
      <c r="E6" s="8"/>
      <c r="F6" s="8"/>
      <c r="G6" s="19" t="s">
        <v>326</v>
      </c>
      <c r="H6" s="20">
        <v>9.73</v>
      </c>
      <c r="I6" s="21">
        <f t="shared" si="0"/>
        <v>9.73</v>
      </c>
    </row>
    <row r="7" spans="1:9" x14ac:dyDescent="0.2">
      <c r="A7" s="12"/>
      <c r="B7" s="11"/>
      <c r="C7" s="10"/>
      <c r="D7" s="9"/>
      <c r="E7" s="8"/>
      <c r="F7" s="8"/>
      <c r="G7" s="19" t="s">
        <v>81</v>
      </c>
      <c r="H7" s="20">
        <v>13.21</v>
      </c>
      <c r="I7" s="21">
        <f t="shared" si="0"/>
        <v>13.21</v>
      </c>
    </row>
    <row r="8" spans="1:9" x14ac:dyDescent="0.2">
      <c r="A8" s="12"/>
      <c r="B8" s="11"/>
      <c r="C8" s="10"/>
      <c r="D8" s="9"/>
      <c r="E8" s="8"/>
      <c r="F8" s="8"/>
      <c r="G8" s="19" t="s">
        <v>45</v>
      </c>
      <c r="H8" s="20">
        <v>15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2.7766844737324212</v>
      </c>
      <c r="B20" s="32">
        <f>COUNT(H3:H17)</f>
        <v>6</v>
      </c>
      <c r="C20" s="33">
        <f>IF(B20&lt;2,"N/A",(A20/D20))</f>
        <v>0.25950322184415153</v>
      </c>
      <c r="D20" s="34">
        <f>ROUND(AVERAGE(H3:H17),2)</f>
        <v>10.7</v>
      </c>
      <c r="E20" s="35">
        <f>IFERROR(ROUND(IF(B20&lt;2,"N/A",(IF(C20&lt;=25%,"N/A",AVERAGE(I3:I17)))),2),"N/A")</f>
        <v>9.84</v>
      </c>
      <c r="F20" s="35">
        <f>ROUND(MEDIAN(H3:H17),2)</f>
        <v>9.73</v>
      </c>
      <c r="G20" s="36" t="str">
        <f>INDEX(G3:G17,MATCH(H20,H3:H17,0))</f>
        <v>DENTSUL COMERCIO DE MATERIAIS ODONTOLOGICOS LTDA</v>
      </c>
      <c r="H20" s="37">
        <f>MIN(H3:H17)</f>
        <v>8.26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9.73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291.90000000000003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409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410</v>
      </c>
      <c r="C3" s="10" t="s">
        <v>411</v>
      </c>
      <c r="D3" s="9">
        <v>6</v>
      </c>
      <c r="E3" s="8">
        <f>IF(C20&lt;=25%,D20,MIN(E20:F20))</f>
        <v>20.5</v>
      </c>
      <c r="F3" s="8">
        <f>MIN(H3:H17)</f>
        <v>14.83</v>
      </c>
      <c r="G3" s="19" t="s">
        <v>412</v>
      </c>
      <c r="H3" s="20">
        <v>20.5</v>
      </c>
      <c r="I3" s="21">
        <f t="shared" ref="I3:I17" si="0">IF(H3="","",(IF($C$20&lt;25%,"N/A",IF(H3&lt;=($D$20+$A$20),H3,"Descartado"))))</f>
        <v>20.5</v>
      </c>
    </row>
    <row r="4" spans="1:9" x14ac:dyDescent="0.2">
      <c r="A4" s="12"/>
      <c r="B4" s="11"/>
      <c r="C4" s="10"/>
      <c r="D4" s="9"/>
      <c r="E4" s="8"/>
      <c r="F4" s="8"/>
      <c r="G4" s="19" t="s">
        <v>413</v>
      </c>
      <c r="H4" s="20">
        <v>31.2</v>
      </c>
      <c r="I4" s="21">
        <f t="shared" si="0"/>
        <v>31.2</v>
      </c>
    </row>
    <row r="5" spans="1:9" x14ac:dyDescent="0.2">
      <c r="A5" s="12"/>
      <c r="B5" s="11"/>
      <c r="C5" s="10"/>
      <c r="D5" s="9"/>
      <c r="E5" s="8"/>
      <c r="F5" s="8"/>
      <c r="G5" s="19" t="s">
        <v>294</v>
      </c>
      <c r="H5" s="20">
        <v>14.83</v>
      </c>
      <c r="I5" s="21">
        <f t="shared" si="0"/>
        <v>14.83</v>
      </c>
    </row>
    <row r="6" spans="1:9" x14ac:dyDescent="0.2">
      <c r="A6" s="12"/>
      <c r="B6" s="11"/>
      <c r="C6" s="10"/>
      <c r="D6" s="9"/>
      <c r="E6" s="8"/>
      <c r="F6" s="8"/>
      <c r="G6" s="19" t="s">
        <v>295</v>
      </c>
      <c r="H6" s="20">
        <v>19.899999999999999</v>
      </c>
      <c r="I6" s="21">
        <f t="shared" si="0"/>
        <v>19.899999999999999</v>
      </c>
    </row>
    <row r="7" spans="1:9" x14ac:dyDescent="0.2">
      <c r="A7" s="12"/>
      <c r="B7" s="11"/>
      <c r="C7" s="10"/>
      <c r="D7" s="9"/>
      <c r="E7" s="8"/>
      <c r="F7" s="8"/>
      <c r="G7" s="19" t="s">
        <v>414</v>
      </c>
      <c r="H7" s="20">
        <v>47.74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13.118867329156123</v>
      </c>
      <c r="B20" s="32">
        <f>COUNT(H3:H17)</f>
        <v>5</v>
      </c>
      <c r="C20" s="33">
        <f>IF(B20&lt;2,"N/A",(A20/D20))</f>
        <v>0.488962628742308</v>
      </c>
      <c r="D20" s="34">
        <f>ROUND(AVERAGE(H3:H17),2)</f>
        <v>26.83</v>
      </c>
      <c r="E20" s="35">
        <f>IFERROR(ROUND(IF(B20&lt;2,"N/A",(IF(C20&lt;=25%,"N/A",AVERAGE(I3:I17)))),2),"N/A")</f>
        <v>21.61</v>
      </c>
      <c r="F20" s="35">
        <f>ROUND(MEDIAN(H3:H17),2)</f>
        <v>20.5</v>
      </c>
      <c r="G20" s="36" t="str">
        <f>INDEX(G3:G17,MATCH(H20,H3:H17,0))</f>
        <v>DENTAL MEDSUL</v>
      </c>
      <c r="H20" s="37">
        <f>MIN(H3:H17)</f>
        <v>14.83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20.5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123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415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416</v>
      </c>
      <c r="C3" s="10" t="s">
        <v>417</v>
      </c>
      <c r="D3" s="9">
        <v>4</v>
      </c>
      <c r="E3" s="8">
        <f>IF(C20&lt;=25%,D20,MIN(E20:F20))</f>
        <v>14.73</v>
      </c>
      <c r="F3" s="8">
        <f>MIN(H3:H17)</f>
        <v>14.2</v>
      </c>
      <c r="G3" s="19" t="s">
        <v>267</v>
      </c>
      <c r="H3" s="20">
        <v>14.2</v>
      </c>
      <c r="I3" s="21">
        <f t="shared" ref="I3:I17" si="0">IF(H3="","",(IF($C$20&lt;25%,"N/A",IF(H3&lt;=($D$20+$A$20),H3,"Descartado"))))</f>
        <v>14.2</v>
      </c>
    </row>
    <row r="4" spans="1:9" x14ac:dyDescent="0.2">
      <c r="A4" s="12"/>
      <c r="B4" s="11"/>
      <c r="C4" s="10"/>
      <c r="D4" s="9"/>
      <c r="E4" s="8"/>
      <c r="F4" s="8"/>
      <c r="G4" s="19" t="s">
        <v>287</v>
      </c>
      <c r="H4" s="20">
        <v>15</v>
      </c>
      <c r="I4" s="21">
        <f t="shared" si="0"/>
        <v>15</v>
      </c>
    </row>
    <row r="5" spans="1:9" x14ac:dyDescent="0.2">
      <c r="A5" s="12"/>
      <c r="B5" s="11"/>
      <c r="C5" s="10"/>
      <c r="D5" s="9"/>
      <c r="E5" s="8"/>
      <c r="F5" s="8"/>
      <c r="G5" s="19" t="s">
        <v>196</v>
      </c>
      <c r="H5" s="20">
        <v>15</v>
      </c>
      <c r="I5" s="21">
        <f t="shared" si="0"/>
        <v>15</v>
      </c>
    </row>
    <row r="6" spans="1:9" x14ac:dyDescent="0.2">
      <c r="A6" s="12"/>
      <c r="B6" s="11"/>
      <c r="C6" s="10"/>
      <c r="D6" s="9"/>
      <c r="E6" s="8"/>
      <c r="F6" s="8"/>
      <c r="G6" s="19" t="s">
        <v>51</v>
      </c>
      <c r="H6" s="20">
        <v>27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 t="s">
        <v>40</v>
      </c>
      <c r="H7" s="20">
        <v>28.22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7.0735620446844134</v>
      </c>
      <c r="B20" s="32">
        <f>COUNT(H3:H17)</f>
        <v>5</v>
      </c>
      <c r="C20" s="33">
        <f>IF(B20&lt;2,"N/A",(A20/D20))</f>
        <v>0.35581298011491014</v>
      </c>
      <c r="D20" s="34">
        <f>ROUND(AVERAGE(H3:H17),2)</f>
        <v>19.88</v>
      </c>
      <c r="E20" s="35">
        <f>IFERROR(ROUND(IF(B20&lt;2,"N/A",(IF(C20&lt;=25%,"N/A",AVERAGE(I3:I17)))),2),"N/A")</f>
        <v>14.73</v>
      </c>
      <c r="F20" s="35">
        <f>ROUND(MEDIAN(H3:H17),2)</f>
        <v>15</v>
      </c>
      <c r="G20" s="36" t="str">
        <f>INDEX(G3:G17,MATCH(H20,H3:H17,0))</f>
        <v>J.PINHEIRO-MATERIAIS MEDICOS E ODONTOLOGICOS LTDA</v>
      </c>
      <c r="H20" s="37">
        <f>MIN(H3:H17)</f>
        <v>14.2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14.73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58.92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418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419</v>
      </c>
      <c r="C3" s="10" t="s">
        <v>286</v>
      </c>
      <c r="D3" s="9">
        <v>45</v>
      </c>
      <c r="E3" s="8">
        <f>IF(C20&lt;=25%,D20,MIN(E20:F20))</f>
        <v>12.61</v>
      </c>
      <c r="F3" s="8">
        <f>MIN(H3:H17)</f>
        <v>8.6999999999999993</v>
      </c>
      <c r="G3" s="19" t="s">
        <v>267</v>
      </c>
      <c r="H3" s="20">
        <v>8.6999999999999993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81</v>
      </c>
      <c r="H4" s="20">
        <v>10.89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357</v>
      </c>
      <c r="H5" s="20">
        <v>11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92</v>
      </c>
      <c r="H6" s="20">
        <v>13.2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51</v>
      </c>
      <c r="H7" s="20">
        <v>15.9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38</v>
      </c>
      <c r="H8" s="20">
        <v>15.99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2.947376234325497</v>
      </c>
      <c r="B20" s="32">
        <f>COUNT(H3:H17)</f>
        <v>6</v>
      </c>
      <c r="C20" s="33">
        <f>IF(B20&lt;2,"N/A",(A20/D20))</f>
        <v>0.23373324617965877</v>
      </c>
      <c r="D20" s="34">
        <f>ROUND(AVERAGE(H3:H17),2)</f>
        <v>12.61</v>
      </c>
      <c r="E20" s="35" t="str">
        <f>IFERROR(ROUND(IF(B20&lt;2,"N/A",(IF(C20&lt;=25%,"N/A",AVERAGE(I3:I17)))),2),"N/A")</f>
        <v>N/A</v>
      </c>
      <c r="F20" s="35">
        <f>ROUND(MEDIAN(H3:H17),2)</f>
        <v>12.1</v>
      </c>
      <c r="G20" s="36" t="str">
        <f>INDEX(G3:G17,MATCH(H20,H3:H17,0))</f>
        <v>J.PINHEIRO-MATERIAIS MEDICOS E ODONTOLOGICOS LTDA</v>
      </c>
      <c r="H20" s="37">
        <f>MIN(H3:H17)</f>
        <v>8.6999999999999993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12.61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567.44999999999993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MJ32"/>
  <sheetViews>
    <sheetView view="pageBreakPreview" zoomScaleNormal="100" workbookViewId="0">
      <selection activeCell="G11" sqref="G1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82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83</v>
      </c>
      <c r="C3" s="10" t="s">
        <v>84</v>
      </c>
      <c r="D3" s="9">
        <v>200</v>
      </c>
      <c r="E3" s="8">
        <f>IF(C20&lt;=25%,D20,MIN(E20:F20))</f>
        <v>5.0999999999999996</v>
      </c>
      <c r="F3" s="8">
        <f>MIN(H3:H17)</f>
        <v>2.79</v>
      </c>
      <c r="G3" s="19" t="s">
        <v>85</v>
      </c>
      <c r="H3" s="20">
        <v>2.79</v>
      </c>
      <c r="I3" s="21">
        <f t="shared" ref="I3:I17" si="0">IF(H3="","",(IF($C$20&lt;25%,"N/A",IF(H3&lt;=($D$20+$A$20),H3,"Descartado"))))</f>
        <v>2.79</v>
      </c>
    </row>
    <row r="4" spans="1:9" x14ac:dyDescent="0.2">
      <c r="A4" s="12"/>
      <c r="B4" s="11"/>
      <c r="C4" s="10"/>
      <c r="D4" s="9"/>
      <c r="E4" s="8"/>
      <c r="F4" s="8"/>
      <c r="G4" s="19" t="s">
        <v>80</v>
      </c>
      <c r="H4" s="20">
        <v>5.5</v>
      </c>
      <c r="I4" s="21">
        <f t="shared" si="0"/>
        <v>5.5</v>
      </c>
    </row>
    <row r="5" spans="1:9" x14ac:dyDescent="0.2">
      <c r="A5" s="12"/>
      <c r="B5" s="11"/>
      <c r="C5" s="10"/>
      <c r="D5" s="9"/>
      <c r="E5" s="8"/>
      <c r="F5" s="8"/>
      <c r="G5" s="19" t="s">
        <v>86</v>
      </c>
      <c r="H5" s="20">
        <v>7</v>
      </c>
      <c r="I5" s="21">
        <f t="shared" si="0"/>
        <v>7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2.1337838066058472</v>
      </c>
      <c r="B20" s="32">
        <f>COUNT(H3:H17)</f>
        <v>3</v>
      </c>
      <c r="C20" s="33">
        <f>IF(B20&lt;2,"N/A",(A20/D20))</f>
        <v>0.41838898168742106</v>
      </c>
      <c r="D20" s="34">
        <f>ROUND(AVERAGE(H3:H17),2)</f>
        <v>5.0999999999999996</v>
      </c>
      <c r="E20" s="35">
        <f>IFERROR(ROUND(IF(B20&lt;2,"N/A",(IF(C20&lt;=25%,"N/A",AVERAGE(I3:I17)))),2),"N/A")</f>
        <v>5.0999999999999996</v>
      </c>
      <c r="F20" s="35">
        <f>ROUND(MEDIAN(H3:H17),2)</f>
        <v>5.5</v>
      </c>
      <c r="G20" s="36" t="str">
        <f>INDEX(G3:G17,MATCH(H20,H3:H17,0))</f>
        <v>GENESYS COMERCIAL LTDA</v>
      </c>
      <c r="H20" s="37">
        <f>MIN(H3:H17)</f>
        <v>2.79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5.0999999999999996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1019.9999999999999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420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421</v>
      </c>
      <c r="C3" s="10" t="s">
        <v>100</v>
      </c>
      <c r="D3" s="9">
        <v>1200</v>
      </c>
      <c r="E3" s="8">
        <f>IF(C20&lt;=25%,D20,MIN(E20:F20))</f>
        <v>0.24</v>
      </c>
      <c r="F3" s="8">
        <f>MIN(H3:H17)</f>
        <v>0.13950000000000001</v>
      </c>
      <c r="G3" s="19" t="s">
        <v>422</v>
      </c>
      <c r="H3" s="20">
        <v>0.13950000000000001</v>
      </c>
      <c r="I3" s="21">
        <f t="shared" ref="I3:I17" si="0">IF(H3="","",(IF($C$20&lt;25%,"N/A",IF(H3&lt;=($D$20+$A$20),H3,"Descartado"))))</f>
        <v>0.13950000000000001</v>
      </c>
    </row>
    <row r="4" spans="1:9" x14ac:dyDescent="0.2">
      <c r="A4" s="12"/>
      <c r="B4" s="11"/>
      <c r="C4" s="10"/>
      <c r="D4" s="9"/>
      <c r="E4" s="8"/>
      <c r="F4" s="8"/>
      <c r="G4" s="19" t="s">
        <v>423</v>
      </c>
      <c r="H4" s="20">
        <v>0.2</v>
      </c>
      <c r="I4" s="21">
        <f t="shared" si="0"/>
        <v>0.2</v>
      </c>
    </row>
    <row r="5" spans="1:9" x14ac:dyDescent="0.2">
      <c r="A5" s="12"/>
      <c r="B5" s="11"/>
      <c r="C5" s="10"/>
      <c r="D5" s="9"/>
      <c r="E5" s="8"/>
      <c r="F5" s="8"/>
      <c r="G5" s="19" t="s">
        <v>367</v>
      </c>
      <c r="H5" s="20">
        <v>0.3</v>
      </c>
      <c r="I5" s="21">
        <f t="shared" si="0"/>
        <v>0.3</v>
      </c>
    </row>
    <row r="6" spans="1:9" x14ac:dyDescent="0.2">
      <c r="A6" s="12"/>
      <c r="B6" s="11"/>
      <c r="C6" s="10"/>
      <c r="D6" s="9"/>
      <c r="E6" s="8"/>
      <c r="F6" s="8"/>
      <c r="G6" s="19" t="s">
        <v>281</v>
      </c>
      <c r="H6" s="20">
        <v>0.28000000000000003</v>
      </c>
      <c r="I6" s="21">
        <f t="shared" si="0"/>
        <v>0.28000000000000003</v>
      </c>
    </row>
    <row r="7" spans="1:9" x14ac:dyDescent="0.2">
      <c r="A7" s="12"/>
      <c r="B7" s="11"/>
      <c r="C7" s="10"/>
      <c r="D7" s="9"/>
      <c r="E7" s="8"/>
      <c r="F7" s="8"/>
      <c r="G7" s="19" t="s">
        <v>218</v>
      </c>
      <c r="H7" s="20">
        <v>0.28999999999999998</v>
      </c>
      <c r="I7" s="21">
        <f t="shared" si="0"/>
        <v>0.28999999999999998</v>
      </c>
    </row>
    <row r="8" spans="1:9" x14ac:dyDescent="0.2">
      <c r="A8" s="12"/>
      <c r="B8" s="11"/>
      <c r="C8" s="10"/>
      <c r="D8" s="9"/>
      <c r="E8" s="8"/>
      <c r="F8" s="8"/>
      <c r="G8" s="19" t="s">
        <v>236</v>
      </c>
      <c r="H8" s="20">
        <v>0.39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8.6787335865705015E-2</v>
      </c>
      <c r="B20" s="32">
        <f>COUNT(H3:H17)</f>
        <v>6</v>
      </c>
      <c r="C20" s="33">
        <f>IF(B20&lt;2,"N/A",(A20/D20))</f>
        <v>0.32143457728038893</v>
      </c>
      <c r="D20" s="34">
        <f>ROUND(AVERAGE(H3:H17),2)</f>
        <v>0.27</v>
      </c>
      <c r="E20" s="35">
        <f>IFERROR(ROUND(IF(B20&lt;2,"N/A",(IF(C20&lt;=25%,"N/A",AVERAGE(I3:I17)))),2),"N/A")</f>
        <v>0.24</v>
      </c>
      <c r="F20" s="35">
        <f>ROUND(MEDIAN(H3:H17),2)</f>
        <v>0.28999999999999998</v>
      </c>
      <c r="G20" s="36" t="str">
        <f>INDEX(G3:G17,MATCH(H20,H3:H17,0))</f>
        <v>CIEX DO BRASIL INDUSTRIA E COMERCIO DE PRODUTOS CIRURGICOS LTDA</v>
      </c>
      <c r="H20" s="37">
        <f>MIN(H3:H17)</f>
        <v>0.13950000000000001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0.24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288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424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425</v>
      </c>
      <c r="C3" s="10" t="s">
        <v>100</v>
      </c>
      <c r="D3" s="9">
        <v>1000</v>
      </c>
      <c r="E3" s="8">
        <f>IF(C20&lt;=25%,D20,MIN(E20:F20))</f>
        <v>0.63</v>
      </c>
      <c r="F3" s="8">
        <f>MIN(H3:H17)</f>
        <v>0.18</v>
      </c>
      <c r="G3" s="19" t="s">
        <v>423</v>
      </c>
      <c r="H3" s="20">
        <v>0.18</v>
      </c>
      <c r="I3" s="21">
        <f t="shared" ref="I3:I17" si="0">IF(H3="","",(IF($C$20&lt;25%,"N/A",IF(H3&lt;=($D$20+$A$20),H3,"Descartado"))))</f>
        <v>0.18</v>
      </c>
    </row>
    <row r="4" spans="1:9" x14ac:dyDescent="0.2">
      <c r="A4" s="12"/>
      <c r="B4" s="11"/>
      <c r="C4" s="10"/>
      <c r="D4" s="9"/>
      <c r="E4" s="8"/>
      <c r="F4" s="8"/>
      <c r="G4" s="19" t="s">
        <v>426</v>
      </c>
      <c r="H4" s="20">
        <v>33</v>
      </c>
      <c r="I4" s="21">
        <f t="shared" si="0"/>
        <v>33</v>
      </c>
    </row>
    <row r="5" spans="1:9" x14ac:dyDescent="0.2">
      <c r="A5" s="12"/>
      <c r="B5" s="11"/>
      <c r="C5" s="10"/>
      <c r="D5" s="9"/>
      <c r="E5" s="8"/>
      <c r="F5" s="8"/>
      <c r="G5" s="19" t="s">
        <v>38</v>
      </c>
      <c r="H5" s="20">
        <v>105.23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 t="s">
        <v>320</v>
      </c>
      <c r="H6" s="20">
        <v>0.65</v>
      </c>
      <c r="I6" s="21">
        <f t="shared" si="0"/>
        <v>0.65</v>
      </c>
    </row>
    <row r="7" spans="1:9" x14ac:dyDescent="0.2">
      <c r="A7" s="12"/>
      <c r="B7" s="11"/>
      <c r="C7" s="10"/>
      <c r="D7" s="9"/>
      <c r="E7" s="8"/>
      <c r="F7" s="8"/>
      <c r="G7" s="19" t="s">
        <v>236</v>
      </c>
      <c r="H7" s="20">
        <v>0.57999999999999996</v>
      </c>
      <c r="I7" s="21">
        <f t="shared" si="0"/>
        <v>0.57999999999999996</v>
      </c>
    </row>
    <row r="8" spans="1:9" x14ac:dyDescent="0.2">
      <c r="A8" s="12"/>
      <c r="B8" s="11"/>
      <c r="C8" s="10"/>
      <c r="D8" s="9"/>
      <c r="E8" s="8"/>
      <c r="F8" s="8"/>
      <c r="G8" s="19" t="s">
        <v>283</v>
      </c>
      <c r="H8" s="20">
        <v>0.6</v>
      </c>
      <c r="I8" s="21">
        <f t="shared" si="0"/>
        <v>0.6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42.155967390947957</v>
      </c>
      <c r="B20" s="32">
        <f>COUNT(H3:H17)</f>
        <v>6</v>
      </c>
      <c r="C20" s="33">
        <f>IF(B20&lt;2,"N/A",(A20/D20))</f>
        <v>1.8038496958043626</v>
      </c>
      <c r="D20" s="34">
        <f>ROUND(AVERAGE(H3:H17),2)</f>
        <v>23.37</v>
      </c>
      <c r="E20" s="35">
        <f>IFERROR(ROUND(IF(B20&lt;2,"N/A",(IF(C20&lt;=25%,"N/A",AVERAGE(I3:I17)))),2),"N/A")</f>
        <v>7</v>
      </c>
      <c r="F20" s="35">
        <f>ROUND(MEDIAN(H3:H17),2)</f>
        <v>0.63</v>
      </c>
      <c r="G20" s="36" t="str">
        <f>INDEX(G3:G17,MATCH(H20,H3:H17,0))</f>
        <v>AMCOR FLEXIBLES BRASIL LTDA</v>
      </c>
      <c r="H20" s="37">
        <f>MIN(H3:H17)</f>
        <v>0.18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0.63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630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427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428</v>
      </c>
      <c r="C3" s="10" t="s">
        <v>100</v>
      </c>
      <c r="D3" s="9">
        <v>3000</v>
      </c>
      <c r="E3" s="8">
        <f>IF(C20&lt;=25%,D20,MIN(E20:F20))</f>
        <v>0.79</v>
      </c>
      <c r="F3" s="8">
        <f>MIN(H3:H17)</f>
        <v>0.6</v>
      </c>
      <c r="G3" s="19" t="s">
        <v>429</v>
      </c>
      <c r="H3" s="20">
        <v>0.6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320</v>
      </c>
      <c r="H4" s="20">
        <v>0.85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236</v>
      </c>
      <c r="H5" s="20">
        <v>0.86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283</v>
      </c>
      <c r="H6" s="20">
        <v>0.83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0.12396235987857979</v>
      </c>
      <c r="B20" s="32">
        <f>COUNT(H3:H17)</f>
        <v>4</v>
      </c>
      <c r="C20" s="33">
        <f>IF(B20&lt;2,"N/A",(A20/D20))</f>
        <v>0.15691437959313898</v>
      </c>
      <c r="D20" s="34">
        <f>ROUND(AVERAGE(H3:H17),2)</f>
        <v>0.79</v>
      </c>
      <c r="E20" s="35" t="str">
        <f>IFERROR(ROUND(IF(B20&lt;2,"N/A",(IF(C20&lt;=25%,"N/A",AVERAGE(I3:I17)))),2),"N/A")</f>
        <v>N/A</v>
      </c>
      <c r="F20" s="35">
        <f>ROUND(MEDIAN(H3:H17),2)</f>
        <v>0.84</v>
      </c>
      <c r="G20" s="36" t="str">
        <f>INDEX(G3:G17,MATCH(H20,H3:H17,0))</f>
        <v>INVESTMAR DE INTERCAMBIO COMERCIAL LTDA</v>
      </c>
      <c r="H20" s="37">
        <f>MIN(H3:H17)</f>
        <v>0.6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0.79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2370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430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431</v>
      </c>
      <c r="C3" s="10" t="s">
        <v>432</v>
      </c>
      <c r="D3" s="9">
        <v>4</v>
      </c>
      <c r="E3" s="8">
        <f>IF(C20&lt;=25%,D20,MIN(E20:F20))</f>
        <v>3.52</v>
      </c>
      <c r="F3" s="8">
        <f>MIN(H3:H17)</f>
        <v>3.13</v>
      </c>
      <c r="G3" s="19" t="s">
        <v>288</v>
      </c>
      <c r="H3" s="20">
        <v>3.13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92</v>
      </c>
      <c r="H4" s="20">
        <v>3.3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38</v>
      </c>
      <c r="H5" s="20">
        <v>3.32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272</v>
      </c>
      <c r="H6" s="20">
        <v>3.38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38</v>
      </c>
      <c r="H7" s="20">
        <v>4.45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0.53031122937384845</v>
      </c>
      <c r="B20" s="32">
        <f>COUNT(H3:H17)</f>
        <v>5</v>
      </c>
      <c r="C20" s="33">
        <f>IF(B20&lt;2,"N/A",(A20/D20))</f>
        <v>0.15065659925393421</v>
      </c>
      <c r="D20" s="34">
        <f>ROUND(AVERAGE(H3:H17),2)</f>
        <v>3.52</v>
      </c>
      <c r="E20" s="35" t="str">
        <f>IFERROR(ROUND(IF(B20&lt;2,"N/A",(IF(C20&lt;=25%,"N/A",AVERAGE(I3:I17)))),2),"N/A")</f>
        <v>N/A</v>
      </c>
      <c r="F20" s="35">
        <f>ROUND(MEDIAN(H3:H17),2)</f>
        <v>3.32</v>
      </c>
      <c r="G20" s="36" t="str">
        <f>INDEX(G3:G17,MATCH(H20,H3:H17,0))</f>
        <v>IN-DENTAL PRODUTOS ODONTOLOGICOS, MEDICOS E HOSPITALARES LTDA</v>
      </c>
      <c r="H20" s="37">
        <f>MIN(H3:H17)</f>
        <v>3.13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3.52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14.08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433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434</v>
      </c>
      <c r="C3" s="10" t="s">
        <v>435</v>
      </c>
      <c r="D3" s="9">
        <v>4</v>
      </c>
      <c r="E3" s="8">
        <f>IF(C20&lt;=25%,D20,MIN(E20:F20))</f>
        <v>3.85</v>
      </c>
      <c r="F3" s="8">
        <f>MIN(H3:H17)</f>
        <v>3.36</v>
      </c>
      <c r="G3" s="19" t="s">
        <v>288</v>
      </c>
      <c r="H3" s="20">
        <v>3.36</v>
      </c>
      <c r="I3" s="21">
        <f t="shared" ref="I3:I17" si="0">IF(H3="","",(IF($C$20&lt;25%,"N/A",IF(H3&lt;=($D$20+$A$20),H3,"Descartado"))))</f>
        <v>3.36</v>
      </c>
    </row>
    <row r="4" spans="1:9" x14ac:dyDescent="0.2">
      <c r="A4" s="12"/>
      <c r="B4" s="11"/>
      <c r="C4" s="10"/>
      <c r="D4" s="9"/>
      <c r="E4" s="8"/>
      <c r="F4" s="8"/>
      <c r="G4" s="19" t="s">
        <v>324</v>
      </c>
      <c r="H4" s="20">
        <v>3.45</v>
      </c>
      <c r="I4" s="21">
        <f t="shared" si="0"/>
        <v>3.45</v>
      </c>
    </row>
    <row r="5" spans="1:9" x14ac:dyDescent="0.2">
      <c r="A5" s="12"/>
      <c r="B5" s="11"/>
      <c r="C5" s="10"/>
      <c r="D5" s="9"/>
      <c r="E5" s="8"/>
      <c r="F5" s="8"/>
      <c r="G5" s="19" t="s">
        <v>436</v>
      </c>
      <c r="H5" s="20">
        <v>3.56</v>
      </c>
      <c r="I5" s="21">
        <f t="shared" si="0"/>
        <v>3.56</v>
      </c>
    </row>
    <row r="6" spans="1:9" x14ac:dyDescent="0.2">
      <c r="A6" s="12"/>
      <c r="B6" s="11"/>
      <c r="C6" s="10"/>
      <c r="D6" s="9"/>
      <c r="E6" s="8"/>
      <c r="F6" s="8"/>
      <c r="G6" s="19" t="s">
        <v>326</v>
      </c>
      <c r="H6" s="20">
        <v>3.61</v>
      </c>
      <c r="I6" s="21">
        <f t="shared" si="0"/>
        <v>3.61</v>
      </c>
    </row>
    <row r="7" spans="1:9" x14ac:dyDescent="0.2">
      <c r="A7" s="12"/>
      <c r="B7" s="11"/>
      <c r="C7" s="10"/>
      <c r="D7" s="9"/>
      <c r="E7" s="8"/>
      <c r="F7" s="8"/>
      <c r="G7" s="19" t="s">
        <v>312</v>
      </c>
      <c r="H7" s="20">
        <v>3.64</v>
      </c>
      <c r="I7" s="21">
        <f t="shared" si="0"/>
        <v>3.64</v>
      </c>
    </row>
    <row r="8" spans="1:9" x14ac:dyDescent="0.2">
      <c r="A8" s="12"/>
      <c r="B8" s="11"/>
      <c r="C8" s="10"/>
      <c r="D8" s="9"/>
      <c r="E8" s="8"/>
      <c r="F8" s="8"/>
      <c r="G8" s="19" t="s">
        <v>92</v>
      </c>
      <c r="H8" s="20">
        <v>3.84</v>
      </c>
      <c r="I8" s="21">
        <f t="shared" si="0"/>
        <v>3.84</v>
      </c>
    </row>
    <row r="9" spans="1:9" x14ac:dyDescent="0.2">
      <c r="A9" s="12"/>
      <c r="B9" s="11"/>
      <c r="C9" s="10"/>
      <c r="D9" s="9"/>
      <c r="E9" s="8"/>
      <c r="F9" s="8"/>
      <c r="G9" s="19" t="s">
        <v>40</v>
      </c>
      <c r="H9" s="20">
        <v>3.86</v>
      </c>
      <c r="I9" s="21">
        <f t="shared" si="0"/>
        <v>3.86</v>
      </c>
    </row>
    <row r="10" spans="1:9" x14ac:dyDescent="0.2">
      <c r="A10" s="12"/>
      <c r="B10" s="11"/>
      <c r="C10" s="10"/>
      <c r="D10" s="9"/>
      <c r="E10" s="8"/>
      <c r="F10" s="8"/>
      <c r="G10" s="19" t="s">
        <v>38</v>
      </c>
      <c r="H10" s="20">
        <v>3.94</v>
      </c>
      <c r="I10" s="21">
        <f t="shared" si="0"/>
        <v>3.94</v>
      </c>
    </row>
    <row r="11" spans="1:9" x14ac:dyDescent="0.2">
      <c r="A11" s="12"/>
      <c r="B11" s="11"/>
      <c r="C11" s="10"/>
      <c r="D11" s="9"/>
      <c r="E11" s="8"/>
      <c r="F11" s="8"/>
      <c r="G11" s="19" t="s">
        <v>161</v>
      </c>
      <c r="H11" s="20">
        <v>7.2</v>
      </c>
      <c r="I11" s="21" t="str">
        <f t="shared" si="0"/>
        <v>Descartado</v>
      </c>
    </row>
    <row r="12" spans="1:9" x14ac:dyDescent="0.2">
      <c r="A12" s="12"/>
      <c r="B12" s="11"/>
      <c r="C12" s="10"/>
      <c r="D12" s="9"/>
      <c r="E12" s="8"/>
      <c r="F12" s="8"/>
      <c r="G12" s="19" t="s">
        <v>413</v>
      </c>
      <c r="H12" s="20">
        <v>6.4</v>
      </c>
      <c r="I12" s="21" t="str">
        <f t="shared" si="0"/>
        <v>Descartado</v>
      </c>
    </row>
    <row r="13" spans="1:9" x14ac:dyDescent="0.2">
      <c r="A13" s="12"/>
      <c r="B13" s="11"/>
      <c r="C13" s="10"/>
      <c r="D13" s="9"/>
      <c r="E13" s="8"/>
      <c r="F13" s="8"/>
      <c r="G13" s="19" t="s">
        <v>381</v>
      </c>
      <c r="H13" s="20">
        <v>7.34</v>
      </c>
      <c r="I13" s="21" t="str">
        <f t="shared" si="0"/>
        <v>Descartado</v>
      </c>
    </row>
    <row r="14" spans="1:9" x14ac:dyDescent="0.2">
      <c r="A14" s="12"/>
      <c r="B14" s="11"/>
      <c r="C14" s="10"/>
      <c r="D14" s="9"/>
      <c r="E14" s="8"/>
      <c r="F14" s="8"/>
      <c r="G14" s="19" t="s">
        <v>236</v>
      </c>
      <c r="H14" s="20">
        <v>5.9</v>
      </c>
      <c r="I14" s="21">
        <f t="shared" si="0"/>
        <v>5.9</v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1.5531288069278395</v>
      </c>
      <c r="B20" s="32">
        <f>COUNT(H3:H17)</f>
        <v>12</v>
      </c>
      <c r="C20" s="33">
        <f>IF(B20&lt;2,"N/A",(A20/D20))</f>
        <v>0.3318651296854358</v>
      </c>
      <c r="D20" s="34">
        <f>ROUND(AVERAGE(H3:H17),2)</f>
        <v>4.68</v>
      </c>
      <c r="E20" s="35">
        <f>IFERROR(ROUND(IF(B20&lt;2,"N/A",(IF(C20&lt;=25%,"N/A",AVERAGE(I3:I17)))),2),"N/A")</f>
        <v>3.91</v>
      </c>
      <c r="F20" s="35">
        <f>ROUND(MEDIAN(H3:H17),2)</f>
        <v>3.85</v>
      </c>
      <c r="G20" s="36" t="str">
        <f>INDEX(G3:G17,MATCH(H20,H3:H17,0))</f>
        <v>IN-DENTAL PRODUTOS ODONTOLOGICOS, MEDICOS E HOSPITALARES LTDA</v>
      </c>
      <c r="H20" s="37">
        <f>MIN(H3:H17)</f>
        <v>3.36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3.85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15.4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437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438</v>
      </c>
      <c r="C3" s="10" t="s">
        <v>100</v>
      </c>
      <c r="D3" s="9">
        <v>1500</v>
      </c>
      <c r="E3" s="8">
        <f>IF(C20&lt;=25%,D20,MIN(E20:F20))</f>
        <v>0.43</v>
      </c>
      <c r="F3" s="8">
        <f>MIN(H3:H17)</f>
        <v>0.26</v>
      </c>
      <c r="G3" s="19" t="s">
        <v>439</v>
      </c>
      <c r="H3" s="20">
        <v>0.26</v>
      </c>
      <c r="I3" s="21">
        <f t="shared" ref="I3:I17" si="0">IF(H3="","",(IF($C$20&lt;25%,"N/A",IF(H3&lt;=($D$20+$A$20),H3,"Descartado"))))</f>
        <v>0.26</v>
      </c>
    </row>
    <row r="4" spans="1:9" x14ac:dyDescent="0.2">
      <c r="A4" s="12"/>
      <c r="B4" s="11"/>
      <c r="C4" s="10"/>
      <c r="D4" s="9"/>
      <c r="E4" s="8"/>
      <c r="F4" s="8"/>
      <c r="G4" s="19" t="s">
        <v>440</v>
      </c>
      <c r="H4" s="20">
        <v>0.27</v>
      </c>
      <c r="I4" s="21">
        <f t="shared" si="0"/>
        <v>0.27</v>
      </c>
    </row>
    <row r="5" spans="1:9" x14ac:dyDescent="0.2">
      <c r="A5" s="12"/>
      <c r="B5" s="11"/>
      <c r="C5" s="10"/>
      <c r="D5" s="9"/>
      <c r="E5" s="8"/>
      <c r="F5" s="8"/>
      <c r="G5" s="19" t="s">
        <v>93</v>
      </c>
      <c r="H5" s="20">
        <v>0.28000000000000003</v>
      </c>
      <c r="I5" s="21">
        <f t="shared" si="0"/>
        <v>0.28000000000000003</v>
      </c>
    </row>
    <row r="6" spans="1:9" x14ac:dyDescent="0.2">
      <c r="A6" s="12"/>
      <c r="B6" s="11"/>
      <c r="C6" s="10"/>
      <c r="D6" s="9"/>
      <c r="E6" s="8"/>
      <c r="F6" s="8"/>
      <c r="G6" s="19" t="s">
        <v>441</v>
      </c>
      <c r="H6" s="20">
        <v>0.57999999999999996</v>
      </c>
      <c r="I6" s="21">
        <f t="shared" si="0"/>
        <v>0.57999999999999996</v>
      </c>
    </row>
    <row r="7" spans="1:9" x14ac:dyDescent="0.2">
      <c r="A7" s="12"/>
      <c r="B7" s="11"/>
      <c r="C7" s="10"/>
      <c r="D7" s="9"/>
      <c r="E7" s="8"/>
      <c r="F7" s="8"/>
      <c r="G7" s="19" t="s">
        <v>442</v>
      </c>
      <c r="H7" s="20">
        <v>1.01</v>
      </c>
      <c r="I7" s="21">
        <f t="shared" si="0"/>
        <v>1.01</v>
      </c>
    </row>
    <row r="8" spans="1:9" x14ac:dyDescent="0.2">
      <c r="A8" s="12"/>
      <c r="B8" s="11"/>
      <c r="C8" s="10"/>
      <c r="D8" s="9"/>
      <c r="E8" s="8"/>
      <c r="F8" s="8"/>
      <c r="G8" s="19" t="s">
        <v>443</v>
      </c>
      <c r="H8" s="20">
        <v>50.2</v>
      </c>
      <c r="I8" s="21" t="str">
        <f t="shared" si="0"/>
        <v>Descartado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20.300190803701003</v>
      </c>
      <c r="B20" s="32">
        <f>COUNT(H3:H17)</f>
        <v>6</v>
      </c>
      <c r="C20" s="33">
        <f>IF(B20&lt;2,"N/A",(A20/D20))</f>
        <v>2.3147309924402513</v>
      </c>
      <c r="D20" s="34">
        <f>ROUND(AVERAGE(H3:H17),2)</f>
        <v>8.77</v>
      </c>
      <c r="E20" s="35">
        <f>IFERROR(ROUND(IF(B20&lt;2,"N/A",(IF(C20&lt;=25%,"N/A",AVERAGE(I3:I17)))),2),"N/A")</f>
        <v>0.48</v>
      </c>
      <c r="F20" s="35">
        <f>ROUND(MEDIAN(H3:H17),2)</f>
        <v>0.43</v>
      </c>
      <c r="G20" s="36" t="str">
        <f>INDEX(G3:G17,MATCH(H20,H3:H17,0))</f>
        <v>BIOVALIC COMERCIO DE EQUIPAMENTOS MEDICOS LTDA</v>
      </c>
      <c r="H20" s="37">
        <f>MIN(H3:H17)</f>
        <v>0.26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0.43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645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444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445</v>
      </c>
      <c r="C3" s="10" t="s">
        <v>286</v>
      </c>
      <c r="D3" s="9">
        <v>2</v>
      </c>
      <c r="E3" s="8">
        <f>IF(C20&lt;=25%,D20,MIN(E20:F20))</f>
        <v>31.12</v>
      </c>
      <c r="F3" s="8">
        <f>MIN(H3:H17)</f>
        <v>27.521999999999998</v>
      </c>
      <c r="G3" s="19" t="s">
        <v>446</v>
      </c>
      <c r="H3" s="20">
        <v>27.521999999999998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197</v>
      </c>
      <c r="H4" s="20">
        <v>28.9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447</v>
      </c>
      <c r="H5" s="20">
        <v>33.79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326</v>
      </c>
      <c r="H6" s="20">
        <v>34.28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3.4150875049794371</v>
      </c>
      <c r="B20" s="32">
        <f>COUNT(H3:H17)</f>
        <v>4</v>
      </c>
      <c r="C20" s="33">
        <f>IF(B20&lt;2,"N/A",(A20/D20))</f>
        <v>0.10973931571270684</v>
      </c>
      <c r="D20" s="34">
        <f>ROUND(AVERAGE(H3:H17),2)</f>
        <v>31.12</v>
      </c>
      <c r="E20" s="35" t="str">
        <f>IFERROR(ROUND(IF(B20&lt;2,"N/A",(IF(C20&lt;=25%,"N/A",AVERAGE(I3:I17)))),2),"N/A")</f>
        <v>N/A</v>
      </c>
      <c r="F20" s="35">
        <f>ROUND(MEDIAN(H3:H17),2)</f>
        <v>31.35</v>
      </c>
      <c r="G20" s="36" t="str">
        <f>INDEX(G3:G17,MATCH(H20,H3:H17,0))</f>
        <v>SAUDE COMERCIO DE PRODUTOS HOSPITALARES LTDA</v>
      </c>
      <c r="H20" s="37">
        <f>MIN(H3:H17)</f>
        <v>27.521999999999998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31.12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62.24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448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449</v>
      </c>
      <c r="C3" s="10" t="s">
        <v>286</v>
      </c>
      <c r="D3" s="9">
        <v>20</v>
      </c>
      <c r="E3" s="8">
        <f>IF(C20&lt;=25%,D20,MIN(E20:F20))</f>
        <v>108.58</v>
      </c>
      <c r="F3" s="8">
        <f>MIN(H3:H17)</f>
        <v>86.9</v>
      </c>
      <c r="G3" s="19" t="s">
        <v>224</v>
      </c>
      <c r="H3" s="20">
        <v>86.9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450</v>
      </c>
      <c r="H4" s="20">
        <v>127.21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218</v>
      </c>
      <c r="H5" s="20">
        <v>94.13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451</v>
      </c>
      <c r="H6" s="20">
        <v>126.09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21.075276787427132</v>
      </c>
      <c r="B20" s="32">
        <f>COUNT(H3:H17)</f>
        <v>4</v>
      </c>
      <c r="C20" s="33">
        <f>IF(B20&lt;2,"N/A",(A20/D20))</f>
        <v>0.1940990678525247</v>
      </c>
      <c r="D20" s="34">
        <f>ROUND(AVERAGE(H3:H17),2)</f>
        <v>108.58</v>
      </c>
      <c r="E20" s="35" t="str">
        <f>IFERROR(ROUND(IF(B20&lt;2,"N/A",(IF(C20&lt;=25%,"N/A",AVERAGE(I3:I17)))),2),"N/A")</f>
        <v>N/A</v>
      </c>
      <c r="F20" s="35">
        <f>ROUND(MEDIAN(H3:H17),2)</f>
        <v>110.11</v>
      </c>
      <c r="G20" s="36" t="str">
        <f>INDEX(G3:G17,MATCH(H20,H3:H17,0))</f>
        <v>AMERICANAS</v>
      </c>
      <c r="H20" s="37">
        <f>MIN(H3:H17)</f>
        <v>86.9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108.58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2171.6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452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453</v>
      </c>
      <c r="C3" s="10" t="s">
        <v>286</v>
      </c>
      <c r="D3" s="9">
        <v>20</v>
      </c>
      <c r="E3" s="8">
        <f>IF(C20&lt;=25%,D20,MIN(E20:F20))</f>
        <v>65</v>
      </c>
      <c r="F3" s="8">
        <f>MIN(H3:H17)</f>
        <v>51</v>
      </c>
      <c r="G3" s="19" t="s">
        <v>454</v>
      </c>
      <c r="H3" s="20">
        <v>51</v>
      </c>
      <c r="I3" s="21">
        <f t="shared" ref="I3:I17" si="0">IF(H3="","",(IF($C$20&lt;25%,"N/A",IF(H3&lt;=($D$20+$A$20),H3,"Descartado"))))</f>
        <v>51</v>
      </c>
    </row>
    <row r="4" spans="1:9" x14ac:dyDescent="0.2">
      <c r="A4" s="12"/>
      <c r="B4" s="11"/>
      <c r="C4" s="10"/>
      <c r="D4" s="9"/>
      <c r="E4" s="8"/>
      <c r="F4" s="8"/>
      <c r="G4" s="19" t="s">
        <v>213</v>
      </c>
      <c r="H4" s="20">
        <v>51.93</v>
      </c>
      <c r="I4" s="21">
        <f t="shared" si="0"/>
        <v>51.93</v>
      </c>
    </row>
    <row r="5" spans="1:9" x14ac:dyDescent="0.2">
      <c r="A5" s="12"/>
      <c r="B5" s="11"/>
      <c r="C5" s="10"/>
      <c r="D5" s="9"/>
      <c r="E5" s="8"/>
      <c r="F5" s="8"/>
      <c r="G5" s="19" t="s">
        <v>455</v>
      </c>
      <c r="H5" s="20">
        <v>54.17</v>
      </c>
      <c r="I5" s="21">
        <f t="shared" si="0"/>
        <v>54.17</v>
      </c>
    </row>
    <row r="6" spans="1:9" x14ac:dyDescent="0.2">
      <c r="A6" s="12"/>
      <c r="B6" s="11"/>
      <c r="C6" s="10"/>
      <c r="D6" s="9"/>
      <c r="E6" s="8"/>
      <c r="F6" s="8"/>
      <c r="G6" s="19" t="s">
        <v>456</v>
      </c>
      <c r="H6" s="20">
        <v>69.88</v>
      </c>
      <c r="I6" s="21">
        <f t="shared" si="0"/>
        <v>69.88</v>
      </c>
    </row>
    <row r="7" spans="1:9" x14ac:dyDescent="0.2">
      <c r="A7" s="12"/>
      <c r="B7" s="11"/>
      <c r="C7" s="10"/>
      <c r="D7" s="9"/>
      <c r="E7" s="8"/>
      <c r="F7" s="8"/>
      <c r="G7" s="19" t="s">
        <v>457</v>
      </c>
      <c r="H7" s="20">
        <v>70</v>
      </c>
      <c r="I7" s="21">
        <f t="shared" si="0"/>
        <v>70</v>
      </c>
    </row>
    <row r="8" spans="1:9" x14ac:dyDescent="0.2">
      <c r="A8" s="12"/>
      <c r="B8" s="11"/>
      <c r="C8" s="10"/>
      <c r="D8" s="9"/>
      <c r="E8" s="8"/>
      <c r="F8" s="8"/>
      <c r="G8" s="19" t="s">
        <v>231</v>
      </c>
      <c r="H8" s="20">
        <v>73</v>
      </c>
      <c r="I8" s="21">
        <f t="shared" si="0"/>
        <v>73</v>
      </c>
    </row>
    <row r="9" spans="1:9" x14ac:dyDescent="0.2">
      <c r="A9" s="12"/>
      <c r="B9" s="11"/>
      <c r="C9" s="10"/>
      <c r="D9" s="9"/>
      <c r="E9" s="8"/>
      <c r="F9" s="8"/>
      <c r="G9" s="19" t="s">
        <v>458</v>
      </c>
      <c r="H9" s="20">
        <v>85</v>
      </c>
      <c r="I9" s="21">
        <f t="shared" si="0"/>
        <v>85</v>
      </c>
    </row>
    <row r="10" spans="1:9" x14ac:dyDescent="0.2">
      <c r="A10" s="12"/>
      <c r="B10" s="11"/>
      <c r="C10" s="10"/>
      <c r="D10" s="9"/>
      <c r="E10" s="8"/>
      <c r="F10" s="8"/>
      <c r="G10" s="19" t="s">
        <v>459</v>
      </c>
      <c r="H10" s="20">
        <v>136</v>
      </c>
      <c r="I10" s="21" t="str">
        <f t="shared" si="0"/>
        <v>Descartado</v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27.795575572895984</v>
      </c>
      <c r="B20" s="32">
        <f>COUNT(H3:H17)</f>
        <v>8</v>
      </c>
      <c r="C20" s="33">
        <f>IF(B20&lt;2,"N/A",(A20/D20))</f>
        <v>0.3762769131297683</v>
      </c>
      <c r="D20" s="34">
        <f>ROUND(AVERAGE(H3:H17),2)</f>
        <v>73.87</v>
      </c>
      <c r="E20" s="35">
        <f>IFERROR(ROUND(IF(B20&lt;2,"N/A",(IF(C20&lt;=25%,"N/A",AVERAGE(I3:I17)))),2),"N/A")</f>
        <v>65</v>
      </c>
      <c r="F20" s="35">
        <f>ROUND(MEDIAN(H3:H17),2)</f>
        <v>69.94</v>
      </c>
      <c r="G20" s="36" t="str">
        <f>INDEX(G3:G17,MATCH(H20,H3:H17,0))</f>
        <v>L A DALLA PORTA JUNIOR</v>
      </c>
      <c r="H20" s="37">
        <f>MIN(H3:H17)</f>
        <v>51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65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1300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460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461</v>
      </c>
      <c r="C3" s="10" t="s">
        <v>286</v>
      </c>
      <c r="D3" s="9">
        <v>20</v>
      </c>
      <c r="E3" s="8">
        <f>IF(C20&lt;=25%,D20,MIN(E20:F20))</f>
        <v>49.15</v>
      </c>
      <c r="F3" s="8">
        <f>MIN(H3:H17)</f>
        <v>22.23</v>
      </c>
      <c r="G3" s="19" t="s">
        <v>462</v>
      </c>
      <c r="H3" s="20">
        <v>22.23</v>
      </c>
      <c r="I3" s="21">
        <f t="shared" ref="I3:I17" si="0">IF(H3="","",(IF($C$20&lt;25%,"N/A",IF(H3&lt;=($D$20+$A$20),H3,"Descartado"))))</f>
        <v>22.23</v>
      </c>
    </row>
    <row r="4" spans="1:9" x14ac:dyDescent="0.2">
      <c r="A4" s="12"/>
      <c r="B4" s="11"/>
      <c r="C4" s="10"/>
      <c r="D4" s="9"/>
      <c r="E4" s="8"/>
      <c r="F4" s="8"/>
      <c r="G4" s="19" t="s">
        <v>463</v>
      </c>
      <c r="H4" s="20">
        <v>44.6</v>
      </c>
      <c r="I4" s="21">
        <f t="shared" si="0"/>
        <v>44.6</v>
      </c>
    </row>
    <row r="5" spans="1:9" x14ac:dyDescent="0.2">
      <c r="A5" s="12"/>
      <c r="B5" s="11"/>
      <c r="C5" s="10"/>
      <c r="D5" s="9"/>
      <c r="E5" s="8"/>
      <c r="F5" s="8"/>
      <c r="G5" s="19" t="s">
        <v>455</v>
      </c>
      <c r="H5" s="20">
        <v>56.77</v>
      </c>
      <c r="I5" s="21">
        <f t="shared" si="0"/>
        <v>56.77</v>
      </c>
    </row>
    <row r="6" spans="1:9" x14ac:dyDescent="0.2">
      <c r="A6" s="12"/>
      <c r="B6" s="11"/>
      <c r="C6" s="10"/>
      <c r="D6" s="9"/>
      <c r="E6" s="8"/>
      <c r="F6" s="8"/>
      <c r="G6" s="19" t="s">
        <v>231</v>
      </c>
      <c r="H6" s="20">
        <v>73</v>
      </c>
      <c r="I6" s="21">
        <f t="shared" si="0"/>
        <v>73</v>
      </c>
    </row>
    <row r="7" spans="1:9" x14ac:dyDescent="0.2">
      <c r="A7" s="12"/>
      <c r="B7" s="11"/>
      <c r="C7" s="10"/>
      <c r="D7" s="9"/>
      <c r="E7" s="8"/>
      <c r="F7" s="8"/>
      <c r="G7" s="19" t="s">
        <v>464</v>
      </c>
      <c r="H7" s="20">
        <v>91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26.33160553403458</v>
      </c>
      <c r="B20" s="32">
        <f>COUNT(H3:H17)</f>
        <v>5</v>
      </c>
      <c r="C20" s="33">
        <f>IF(B20&lt;2,"N/A",(A20/D20))</f>
        <v>0.45778173737890437</v>
      </c>
      <c r="D20" s="34">
        <f>ROUND(AVERAGE(H3:H17),2)</f>
        <v>57.52</v>
      </c>
      <c r="E20" s="35">
        <f>IFERROR(ROUND(IF(B20&lt;2,"N/A",(IF(C20&lt;=25%,"N/A",AVERAGE(I3:I17)))),2),"N/A")</f>
        <v>49.15</v>
      </c>
      <c r="F20" s="35">
        <f>ROUND(MEDIAN(H3:H17),2)</f>
        <v>56.77</v>
      </c>
      <c r="G20" s="36" t="str">
        <f>INDEX(G3:G17,MATCH(H20,H3:H17,0))</f>
        <v>GRAFICA E EDITORA LUAR EIRELI</v>
      </c>
      <c r="H20" s="37">
        <f>MIN(H3:H17)</f>
        <v>22.23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49.15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983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MJ32"/>
  <sheetViews>
    <sheetView view="pageBreakPreview" zoomScaleNormal="100" workbookViewId="0">
      <selection activeCell="G3" sqref="G3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87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88</v>
      </c>
      <c r="C3" s="10" t="s">
        <v>89</v>
      </c>
      <c r="D3" s="9">
        <v>10</v>
      </c>
      <c r="E3" s="8">
        <f>IF(C20&lt;=25%,D20,MIN(E20:F20))</f>
        <v>7.36</v>
      </c>
      <c r="F3" s="8">
        <f>MIN(H3:H17)</f>
        <v>5.07</v>
      </c>
      <c r="G3" s="19" t="s">
        <v>90</v>
      </c>
      <c r="H3" s="20">
        <v>5.07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91</v>
      </c>
      <c r="H4" s="20">
        <v>7.2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92</v>
      </c>
      <c r="H5" s="20">
        <v>7.6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80</v>
      </c>
      <c r="H6" s="20">
        <v>8.02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93</v>
      </c>
      <c r="H7" s="20">
        <v>8.91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1.4287582020761975</v>
      </c>
      <c r="B20" s="32">
        <f>COUNT(H3:H17)</f>
        <v>5</v>
      </c>
      <c r="C20" s="33">
        <f>IF(B20&lt;2,"N/A",(A20/D20))</f>
        <v>0.19412475571687465</v>
      </c>
      <c r="D20" s="34">
        <f>ROUND(AVERAGE(H3:H17),2)</f>
        <v>7.36</v>
      </c>
      <c r="E20" s="35" t="str">
        <f>IFERROR(ROUND(IF(B20&lt;2,"N/A",(IF(C20&lt;=25%,"N/A",AVERAGE(I3:I17)))),2),"N/A")</f>
        <v>N/A</v>
      </c>
      <c r="F20" s="35">
        <f>ROUND(MEDIAN(H3:H17),2)</f>
        <v>7.6</v>
      </c>
      <c r="G20" s="36" t="str">
        <f>INDEX(G3:G17,MATCH(H20,H3:H17,0))</f>
        <v>MEDVIDA DISTRIBUIDORA DE MEDICAMENTOS HOSPITALAR EIRELI</v>
      </c>
      <c r="H20" s="37">
        <f>MIN(H3:H17)</f>
        <v>5.07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7.36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73.600000000000009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465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466</v>
      </c>
      <c r="C3" s="10" t="s">
        <v>286</v>
      </c>
      <c r="D3" s="9">
        <v>25</v>
      </c>
      <c r="E3" s="8">
        <f>IF(C20&lt;=25%,D20,MIN(E20:F20))</f>
        <v>54.36</v>
      </c>
      <c r="F3" s="8">
        <f>MIN(H3:H17)</f>
        <v>39.43</v>
      </c>
      <c r="G3" s="19" t="s">
        <v>467</v>
      </c>
      <c r="H3" s="20">
        <v>39.43</v>
      </c>
      <c r="I3" s="21">
        <f t="shared" ref="I3:I17" si="0">IF(H3="","",(IF($C$20&lt;25%,"N/A",IF(H3&lt;=($D$20+$A$20),H3,"Descartado"))))</f>
        <v>39.43</v>
      </c>
    </row>
    <row r="4" spans="1:9" x14ac:dyDescent="0.2">
      <c r="A4" s="12"/>
      <c r="B4" s="11"/>
      <c r="C4" s="10"/>
      <c r="D4" s="9"/>
      <c r="E4" s="8"/>
      <c r="F4" s="8"/>
      <c r="G4" s="19" t="s">
        <v>468</v>
      </c>
      <c r="H4" s="20">
        <v>55.5</v>
      </c>
      <c r="I4" s="21">
        <f t="shared" si="0"/>
        <v>55.5</v>
      </c>
    </row>
    <row r="5" spans="1:9" x14ac:dyDescent="0.2">
      <c r="A5" s="12"/>
      <c r="B5" s="11"/>
      <c r="C5" s="10"/>
      <c r="D5" s="9"/>
      <c r="E5" s="8"/>
      <c r="F5" s="8"/>
      <c r="G5" s="19" t="s">
        <v>469</v>
      </c>
      <c r="H5" s="20">
        <v>68.16</v>
      </c>
      <c r="I5" s="21">
        <f t="shared" si="0"/>
        <v>68.16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14.398688597692962</v>
      </c>
      <c r="B20" s="32">
        <f>COUNT(H3:H17)</f>
        <v>3</v>
      </c>
      <c r="C20" s="33">
        <f>IF(B20&lt;2,"N/A",(A20/D20))</f>
        <v>0.26487653785307141</v>
      </c>
      <c r="D20" s="34">
        <f>ROUND(AVERAGE(H3:H17),2)</f>
        <v>54.36</v>
      </c>
      <c r="E20" s="35">
        <f>IFERROR(ROUND(IF(B20&lt;2,"N/A",(IF(C20&lt;=25%,"N/A",AVERAGE(I3:I17)))),2),"N/A")</f>
        <v>54.36</v>
      </c>
      <c r="F20" s="35">
        <f>ROUND(MEDIAN(H3:H17),2)</f>
        <v>55.5</v>
      </c>
      <c r="G20" s="36" t="str">
        <f>INDEX(G3:G17,MATCH(H20,H3:H17,0))</f>
        <v>EPI EQUIPAMENTO DE PROTECAO INTELIGENTE LTDA</v>
      </c>
      <c r="H20" s="37">
        <f>MIN(H3:H17)</f>
        <v>39.43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54.36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1359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sheetPr>
    <pageSetUpPr fitToPage="1"/>
  </sheetPr>
  <dimension ref="A1:AMJ32"/>
  <sheetViews>
    <sheetView view="pageBreakPreview" zoomScaleNormal="100" workbookViewId="0">
      <selection activeCell="B18" sqref="B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470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471</v>
      </c>
      <c r="C3" s="10" t="s">
        <v>472</v>
      </c>
      <c r="D3" s="9">
        <v>6</v>
      </c>
      <c r="E3" s="8">
        <f>IF(C20&lt;=25%,D20,MIN(E20:F20))</f>
        <v>25.12</v>
      </c>
      <c r="F3" s="8">
        <f>MIN(H3:H17)</f>
        <v>15.16</v>
      </c>
      <c r="G3" s="19" t="s">
        <v>40</v>
      </c>
      <c r="H3" s="20">
        <v>15.16</v>
      </c>
      <c r="I3" s="21">
        <f t="shared" ref="I3:I17" si="0">IF(H3="","",(IF($C$20&lt;25%,"N/A",IF(H3&lt;=($D$20+$A$20),H3,"Descartado"))))</f>
        <v>15.16</v>
      </c>
    </row>
    <row r="4" spans="1:9" x14ac:dyDescent="0.2">
      <c r="A4" s="12"/>
      <c r="B4" s="11"/>
      <c r="C4" s="10"/>
      <c r="D4" s="9"/>
      <c r="E4" s="8"/>
      <c r="F4" s="8"/>
      <c r="G4" s="19" t="s">
        <v>81</v>
      </c>
      <c r="H4" s="20">
        <v>26.74</v>
      </c>
      <c r="I4" s="21">
        <f t="shared" si="0"/>
        <v>26.74</v>
      </c>
    </row>
    <row r="5" spans="1:9" x14ac:dyDescent="0.2">
      <c r="A5" s="12"/>
      <c r="B5" s="11"/>
      <c r="C5" s="10"/>
      <c r="D5" s="9"/>
      <c r="E5" s="8"/>
      <c r="F5" s="8"/>
      <c r="G5" s="19" t="s">
        <v>326</v>
      </c>
      <c r="H5" s="20">
        <v>27.19</v>
      </c>
      <c r="I5" s="21">
        <f t="shared" si="0"/>
        <v>27.19</v>
      </c>
    </row>
    <row r="6" spans="1:9" x14ac:dyDescent="0.2">
      <c r="A6" s="12"/>
      <c r="B6" s="11"/>
      <c r="C6" s="10"/>
      <c r="D6" s="9"/>
      <c r="E6" s="8"/>
      <c r="F6" s="8"/>
      <c r="G6" s="19" t="s">
        <v>280</v>
      </c>
      <c r="H6" s="20">
        <v>31.4</v>
      </c>
      <c r="I6" s="21">
        <f t="shared" si="0"/>
        <v>31.4</v>
      </c>
    </row>
    <row r="7" spans="1:9" x14ac:dyDescent="0.2">
      <c r="A7" s="12"/>
      <c r="B7" s="11"/>
      <c r="C7" s="10"/>
      <c r="D7" s="9"/>
      <c r="E7" s="8"/>
      <c r="F7" s="8"/>
      <c r="G7" s="19" t="s">
        <v>368</v>
      </c>
      <c r="H7" s="20">
        <v>45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10.742919528694234</v>
      </c>
      <c r="B20" s="32">
        <f>COUNT(H3:H17)</f>
        <v>5</v>
      </c>
      <c r="C20" s="33">
        <f>IF(B20&lt;2,"N/A",(A20/D20))</f>
        <v>0.36917249239499084</v>
      </c>
      <c r="D20" s="34">
        <f>ROUND(AVERAGE(H3:H17),2)</f>
        <v>29.1</v>
      </c>
      <c r="E20" s="35">
        <f>IFERROR(ROUND(IF(B20&lt;2,"N/A",(IF(C20&lt;=25%,"N/A",AVERAGE(I3:I17)))),2),"N/A")</f>
        <v>25.12</v>
      </c>
      <c r="F20" s="35">
        <f>ROUND(MEDIAN(H3:H17),2)</f>
        <v>27.19</v>
      </c>
      <c r="G20" s="36" t="str">
        <f>INDEX(G3:G17,MATCH(H20,H3:H17,0))</f>
        <v>DENTAL UNIVERSO EIRELI</v>
      </c>
      <c r="H20" s="37">
        <f>MIN(H3:H17)</f>
        <v>15.16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25.12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150.72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473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474</v>
      </c>
      <c r="C3" s="10" t="s">
        <v>475</v>
      </c>
      <c r="D3" s="9">
        <v>10</v>
      </c>
      <c r="E3" s="8">
        <f>IF(C20&lt;=25%,D20,MIN(E20:F20))</f>
        <v>3.38</v>
      </c>
      <c r="F3" s="8">
        <f>MIN(H3:H17)</f>
        <v>3.18</v>
      </c>
      <c r="G3" s="19" t="s">
        <v>51</v>
      </c>
      <c r="H3" s="20">
        <v>3.18</v>
      </c>
      <c r="I3" s="21">
        <f t="shared" ref="I3:I17" si="0">IF(H3="","",(IF($C$20&lt;25%,"N/A",IF(H3&lt;=($D$20+$A$20),H3,"Descartado"))))</f>
        <v>3.18</v>
      </c>
    </row>
    <row r="4" spans="1:9" x14ac:dyDescent="0.2">
      <c r="A4" s="12"/>
      <c r="B4" s="11"/>
      <c r="C4" s="10"/>
      <c r="D4" s="9"/>
      <c r="E4" s="8"/>
      <c r="F4" s="8"/>
      <c r="G4" s="19" t="s">
        <v>196</v>
      </c>
      <c r="H4" s="20">
        <v>3.3</v>
      </c>
      <c r="I4" s="21">
        <f t="shared" si="0"/>
        <v>3.3</v>
      </c>
    </row>
    <row r="5" spans="1:9" x14ac:dyDescent="0.2">
      <c r="A5" s="12"/>
      <c r="B5" s="11"/>
      <c r="C5" s="10"/>
      <c r="D5" s="9"/>
      <c r="E5" s="8"/>
      <c r="F5" s="8"/>
      <c r="G5" s="19" t="s">
        <v>337</v>
      </c>
      <c r="H5" s="20">
        <v>3.38</v>
      </c>
      <c r="I5" s="21">
        <f t="shared" si="0"/>
        <v>3.38</v>
      </c>
    </row>
    <row r="6" spans="1:9" x14ac:dyDescent="0.2">
      <c r="A6" s="12"/>
      <c r="B6" s="11"/>
      <c r="C6" s="10"/>
      <c r="D6" s="9"/>
      <c r="E6" s="8"/>
      <c r="F6" s="8"/>
      <c r="G6" s="19" t="s">
        <v>272</v>
      </c>
      <c r="H6" s="20">
        <v>3.7</v>
      </c>
      <c r="I6" s="21">
        <f t="shared" si="0"/>
        <v>3.7</v>
      </c>
    </row>
    <row r="7" spans="1:9" x14ac:dyDescent="0.2">
      <c r="A7" s="12"/>
      <c r="B7" s="11"/>
      <c r="C7" s="10"/>
      <c r="D7" s="9"/>
      <c r="E7" s="8"/>
      <c r="F7" s="8"/>
      <c r="G7" s="19" t="s">
        <v>476</v>
      </c>
      <c r="H7" s="20">
        <v>11.85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3.7883268074441516</v>
      </c>
      <c r="B20" s="32">
        <f>COUNT(H3:H17)</f>
        <v>5</v>
      </c>
      <c r="C20" s="33">
        <f>IF(B20&lt;2,"N/A",(A20/D20))</f>
        <v>0.74573362351262829</v>
      </c>
      <c r="D20" s="34">
        <f>ROUND(AVERAGE(H3:H17),2)</f>
        <v>5.08</v>
      </c>
      <c r="E20" s="35">
        <f>IFERROR(ROUND(IF(B20&lt;2,"N/A",(IF(C20&lt;=25%,"N/A",AVERAGE(I3:I17)))),2),"N/A")</f>
        <v>3.39</v>
      </c>
      <c r="F20" s="35">
        <f>ROUND(MEDIAN(H3:H17),2)</f>
        <v>3.38</v>
      </c>
      <c r="G20" s="36" t="str">
        <f>INDEX(G3:G17,MATCH(H20,H3:H17,0))</f>
        <v>DENTAL HIGIX PRODUTOS ODONTOLOGICOS MEDICOS HOSPITALARES EIRELI</v>
      </c>
      <c r="H20" s="37">
        <f>MIN(H3:H17)</f>
        <v>3.18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3.38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33.799999999999997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477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478</v>
      </c>
      <c r="C3" s="10" t="s">
        <v>479</v>
      </c>
      <c r="D3" s="9">
        <v>240</v>
      </c>
      <c r="E3" s="8">
        <f>IF(C20&lt;=25%,D20,MIN(E20:F20))</f>
        <v>0.2</v>
      </c>
      <c r="F3" s="8">
        <f>MIN(H3:H17)</f>
        <v>0.12</v>
      </c>
      <c r="G3" s="19" t="s">
        <v>326</v>
      </c>
      <c r="H3" s="20">
        <v>0.12</v>
      </c>
      <c r="I3" s="21">
        <f t="shared" ref="I3:I17" si="0">IF(H3="","",(IF($C$20&lt;25%,"N/A",IF(H3&lt;=($D$20+$A$20),H3,"Descartado"))))</f>
        <v>0.12</v>
      </c>
    </row>
    <row r="4" spans="1:9" x14ac:dyDescent="0.2">
      <c r="A4" s="12"/>
      <c r="B4" s="11"/>
      <c r="C4" s="10"/>
      <c r="D4" s="9"/>
      <c r="E4" s="8"/>
      <c r="F4" s="8"/>
      <c r="G4" s="19" t="s">
        <v>39</v>
      </c>
      <c r="H4" s="20">
        <v>7.58</v>
      </c>
      <c r="I4" s="21" t="str">
        <f t="shared" si="0"/>
        <v>Descartado</v>
      </c>
    </row>
    <row r="5" spans="1:9" x14ac:dyDescent="0.2">
      <c r="A5" s="12"/>
      <c r="B5" s="11"/>
      <c r="C5" s="10"/>
      <c r="D5" s="9"/>
      <c r="E5" s="8"/>
      <c r="F5" s="8"/>
      <c r="G5" s="19" t="s">
        <v>367</v>
      </c>
      <c r="H5" s="20">
        <v>0.24</v>
      </c>
      <c r="I5" s="21">
        <f t="shared" si="0"/>
        <v>0.24</v>
      </c>
    </row>
    <row r="6" spans="1:9" x14ac:dyDescent="0.2">
      <c r="A6" s="12"/>
      <c r="B6" s="11"/>
      <c r="C6" s="10"/>
      <c r="D6" s="9"/>
      <c r="E6" s="8"/>
      <c r="F6" s="8"/>
      <c r="G6" s="19" t="s">
        <v>413</v>
      </c>
      <c r="H6" s="20">
        <v>0.23</v>
      </c>
      <c r="I6" s="21">
        <f t="shared" si="0"/>
        <v>0.23</v>
      </c>
    </row>
    <row r="7" spans="1:9" x14ac:dyDescent="0.2">
      <c r="A7" s="12"/>
      <c r="B7" s="11"/>
      <c r="C7" s="10"/>
      <c r="D7" s="9"/>
      <c r="E7" s="8"/>
      <c r="F7" s="8"/>
      <c r="G7" s="19" t="s">
        <v>281</v>
      </c>
      <c r="H7" s="20">
        <v>0.18</v>
      </c>
      <c r="I7" s="21">
        <f t="shared" si="0"/>
        <v>0.18</v>
      </c>
    </row>
    <row r="8" spans="1:9" x14ac:dyDescent="0.2">
      <c r="A8" s="12"/>
      <c r="B8" s="11"/>
      <c r="C8" s="10"/>
      <c r="D8" s="9"/>
      <c r="E8" s="8"/>
      <c r="F8" s="8"/>
      <c r="G8" s="19" t="s">
        <v>236</v>
      </c>
      <c r="H8" s="20">
        <v>0.25</v>
      </c>
      <c r="I8" s="21">
        <f t="shared" si="0"/>
        <v>0.25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3.0116285738229189</v>
      </c>
      <c r="B20" s="32">
        <f>COUNT(H3:H17)</f>
        <v>6</v>
      </c>
      <c r="C20" s="33">
        <f>IF(B20&lt;2,"N/A",(A20/D20))</f>
        <v>2.1060339677083348</v>
      </c>
      <c r="D20" s="34">
        <f>ROUND(AVERAGE(H3:H17),2)</f>
        <v>1.43</v>
      </c>
      <c r="E20" s="35">
        <f>IFERROR(ROUND(IF(B20&lt;2,"N/A",(IF(C20&lt;=25%,"N/A",AVERAGE(I3:I17)))),2),"N/A")</f>
        <v>0.2</v>
      </c>
      <c r="F20" s="35">
        <f>ROUND(MEDIAN(H3:H17),2)</f>
        <v>0.24</v>
      </c>
      <c r="G20" s="36" t="str">
        <f>INDEX(G3:G17,MATCH(H20,H3:H17,0))</f>
        <v>DENTAL OPEN - COMERCIO DE PRODUTOS ODONTOLOGICOS LTDA</v>
      </c>
      <c r="H20" s="37">
        <f>MIN(H3:H17)</f>
        <v>0.12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0.2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480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481</v>
      </c>
      <c r="C3" s="10" t="s">
        <v>100</v>
      </c>
      <c r="D3" s="9">
        <v>10</v>
      </c>
      <c r="E3" s="8">
        <f>IF(C20&lt;=25%,D20,MIN(E20:F20))</f>
        <v>23.39</v>
      </c>
      <c r="F3" s="8">
        <f>MIN(H3:H17)</f>
        <v>16.989999999999998</v>
      </c>
      <c r="G3" s="19" t="s">
        <v>38</v>
      </c>
      <c r="H3" s="20">
        <v>16.989999999999998</v>
      </c>
      <c r="I3" s="21">
        <f t="shared" ref="I3:I17" si="0">IF(H3="","",(IF($C$20&lt;25%,"N/A",IF(H3&lt;=($D$20+$A$20),H3,"Descartado"))))</f>
        <v>16.989999999999998</v>
      </c>
    </row>
    <row r="4" spans="1:9" x14ac:dyDescent="0.2">
      <c r="A4" s="12"/>
      <c r="B4" s="11"/>
      <c r="C4" s="10"/>
      <c r="D4" s="9"/>
      <c r="E4" s="8"/>
      <c r="F4" s="8"/>
      <c r="G4" s="19" t="s">
        <v>259</v>
      </c>
      <c r="H4" s="20">
        <v>19.2</v>
      </c>
      <c r="I4" s="21">
        <f t="shared" si="0"/>
        <v>19.2</v>
      </c>
    </row>
    <row r="5" spans="1:9" x14ac:dyDescent="0.2">
      <c r="A5" s="12"/>
      <c r="B5" s="11"/>
      <c r="C5" s="10"/>
      <c r="D5" s="9"/>
      <c r="E5" s="8"/>
      <c r="F5" s="8"/>
      <c r="G5" s="19" t="s">
        <v>76</v>
      </c>
      <c r="H5" s="20">
        <v>25.5</v>
      </c>
      <c r="I5" s="21">
        <f t="shared" si="0"/>
        <v>25.5</v>
      </c>
    </row>
    <row r="6" spans="1:9" x14ac:dyDescent="0.2">
      <c r="A6" s="12"/>
      <c r="B6" s="11"/>
      <c r="C6" s="10"/>
      <c r="D6" s="9"/>
      <c r="E6" s="8"/>
      <c r="F6" s="8"/>
      <c r="G6" s="19" t="s">
        <v>443</v>
      </c>
      <c r="H6" s="20">
        <v>31.88</v>
      </c>
      <c r="I6" s="21">
        <f t="shared" si="0"/>
        <v>31.88</v>
      </c>
    </row>
    <row r="7" spans="1:9" x14ac:dyDescent="0.2">
      <c r="A7" s="12"/>
      <c r="B7" s="11"/>
      <c r="C7" s="10"/>
      <c r="D7" s="9"/>
      <c r="E7" s="8"/>
      <c r="F7" s="8"/>
      <c r="G7" s="19" t="s">
        <v>40</v>
      </c>
      <c r="H7" s="20">
        <v>32.85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7.1868581452537548</v>
      </c>
      <c r="B20" s="32">
        <f>COUNT(H3:H17)</f>
        <v>5</v>
      </c>
      <c r="C20" s="33">
        <f>IF(B20&lt;2,"N/A",(A20/D20))</f>
        <v>0.284290274733139</v>
      </c>
      <c r="D20" s="34">
        <f>ROUND(AVERAGE(H3:H17),2)</f>
        <v>25.28</v>
      </c>
      <c r="E20" s="35">
        <f>IFERROR(ROUND(IF(B20&lt;2,"N/A",(IF(C20&lt;=25%,"N/A",AVERAGE(I3:I17)))),2),"N/A")</f>
        <v>23.39</v>
      </c>
      <c r="F20" s="35">
        <f>ROUND(MEDIAN(H3:H17),2)</f>
        <v>25.5</v>
      </c>
      <c r="G20" s="36" t="str">
        <f>INDEX(G3:G17,MATCH(H20,H3:H17,0))</f>
        <v>MAXIMA DENTAL IMPORTACAO, EXPORTACAO E COMERCIO DE PRODUTOS ODONTOLOGICOS EIRELI</v>
      </c>
      <c r="H20" s="37">
        <f>MIN(H3:H17)</f>
        <v>16.989999999999998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23.39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233.9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482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483</v>
      </c>
      <c r="C3" s="10" t="s">
        <v>100</v>
      </c>
      <c r="D3" s="9">
        <v>10</v>
      </c>
      <c r="E3" s="8">
        <f>IF(C20&lt;=25%,D20,MIN(E20:F20))</f>
        <v>33</v>
      </c>
      <c r="F3" s="8">
        <f>MIN(H3:H17)</f>
        <v>22.85</v>
      </c>
      <c r="G3" s="19" t="s">
        <v>92</v>
      </c>
      <c r="H3" s="20">
        <v>22.85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484</v>
      </c>
      <c r="H4" s="20">
        <v>28.2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367</v>
      </c>
      <c r="H5" s="20">
        <v>34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371</v>
      </c>
      <c r="H6" s="20">
        <v>38.18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236</v>
      </c>
      <c r="H7" s="20">
        <v>41.76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7.5932944102016933</v>
      </c>
      <c r="B20" s="32">
        <f>COUNT(H3:H17)</f>
        <v>5</v>
      </c>
      <c r="C20" s="33">
        <f>IF(B20&lt;2,"N/A",(A20/D20))</f>
        <v>0.23009983061217251</v>
      </c>
      <c r="D20" s="34">
        <f>ROUND(AVERAGE(H3:H17),2)</f>
        <v>33</v>
      </c>
      <c r="E20" s="35" t="str">
        <f>IFERROR(ROUND(IF(B20&lt;2,"N/A",(IF(C20&lt;=25%,"N/A",AVERAGE(I3:I17)))),2),"N/A")</f>
        <v>N/A</v>
      </c>
      <c r="F20" s="35">
        <f>ROUND(MEDIAN(H3:H17),2)</f>
        <v>34</v>
      </c>
      <c r="G20" s="36" t="str">
        <f>INDEX(G3:G17,MATCH(H20,H3:H17,0))</f>
        <v>ODONTOMED CANAA LTDA</v>
      </c>
      <c r="H20" s="37">
        <f>MIN(H3:H17)</f>
        <v>22.85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33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330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485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486</v>
      </c>
      <c r="C3" s="10" t="s">
        <v>432</v>
      </c>
      <c r="D3" s="9">
        <v>3</v>
      </c>
      <c r="E3" s="8">
        <f>IF(C20&lt;=25%,D20,MIN(E20:F20))</f>
        <v>26.45</v>
      </c>
      <c r="F3" s="8">
        <f>MIN(H3:H17)</f>
        <v>19.489999999999998</v>
      </c>
      <c r="G3" s="19" t="s">
        <v>45</v>
      </c>
      <c r="H3" s="20">
        <v>19.489999999999998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272</v>
      </c>
      <c r="H4" s="20">
        <v>22.11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38</v>
      </c>
      <c r="H5" s="20">
        <v>24.94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51</v>
      </c>
      <c r="H6" s="20">
        <v>31.81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273</v>
      </c>
      <c r="H7" s="20">
        <v>33.9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6.2005927136040722</v>
      </c>
      <c r="B20" s="32">
        <f>COUNT(H3:H17)</f>
        <v>5</v>
      </c>
      <c r="C20" s="33">
        <f>IF(B20&lt;2,"N/A",(A20/D20))</f>
        <v>0.23442694569391578</v>
      </c>
      <c r="D20" s="34">
        <f>ROUND(AVERAGE(H3:H17),2)</f>
        <v>26.45</v>
      </c>
      <c r="E20" s="35" t="str">
        <f>IFERROR(ROUND(IF(B20&lt;2,"N/A",(IF(C20&lt;=25%,"N/A",AVERAGE(I3:I17)))),2),"N/A")</f>
        <v>N/A</v>
      </c>
      <c r="F20" s="35">
        <f>ROUND(MEDIAN(H3:H17),2)</f>
        <v>24.94</v>
      </c>
      <c r="G20" s="36" t="str">
        <f>INDEX(G3:G17,MATCH(H20,H3:H17,0))</f>
        <v>DENTAL BONSUCESSO PRODUTOS ODONTOLOGICOS LTDA</v>
      </c>
      <c r="H20" s="37">
        <f>MIN(H3:H17)</f>
        <v>19.489999999999998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26.45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79.349999999999994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487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488</v>
      </c>
      <c r="C3" s="10" t="s">
        <v>489</v>
      </c>
      <c r="D3" s="9">
        <v>6</v>
      </c>
      <c r="E3" s="8">
        <f>IF(C20&lt;=25%,D20,MIN(E20:F20))</f>
        <v>7.43</v>
      </c>
      <c r="F3" s="8">
        <f>MIN(H3:H17)</f>
        <v>5.7</v>
      </c>
      <c r="G3" s="19" t="s">
        <v>490</v>
      </c>
      <c r="H3" s="20">
        <v>5.7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491</v>
      </c>
      <c r="H4" s="20">
        <v>6.82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492</v>
      </c>
      <c r="H5" s="20">
        <v>7.05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45</v>
      </c>
      <c r="H6" s="20">
        <v>7.62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81</v>
      </c>
      <c r="H7" s="20">
        <v>9.9600000000000009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1.576895684565083</v>
      </c>
      <c r="B20" s="32">
        <f>COUNT(H3:H17)</f>
        <v>5</v>
      </c>
      <c r="C20" s="33">
        <f>IF(B20&lt;2,"N/A",(A20/D20))</f>
        <v>0.21223360492127633</v>
      </c>
      <c r="D20" s="34">
        <f>ROUND(AVERAGE(H3:H17),2)</f>
        <v>7.43</v>
      </c>
      <c r="E20" s="35" t="str">
        <f>IFERROR(ROUND(IF(B20&lt;2,"N/A",(IF(C20&lt;=25%,"N/A",AVERAGE(I3:I17)))),2),"N/A")</f>
        <v>N/A</v>
      </c>
      <c r="F20" s="35">
        <f>ROUND(MEDIAN(H3:H17),2)</f>
        <v>7.05</v>
      </c>
      <c r="G20" s="36" t="str">
        <f>INDEX(G3:G17,MATCH(H20,H3:H17,0))</f>
        <v>MEDISIL COMERCIAL FARMACEUTICA , HOSPITALAR, DE HIGIENE E TRANSPORTES LTDA</v>
      </c>
      <c r="H20" s="37">
        <f>MIN(H3:H17)</f>
        <v>5.7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7.43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44.58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493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494</v>
      </c>
      <c r="C3" s="10" t="s">
        <v>495</v>
      </c>
      <c r="D3" s="9">
        <v>2</v>
      </c>
      <c r="E3" s="8">
        <f>IF(C20&lt;=25%,D20,MIN(E20:F20))</f>
        <v>62.82</v>
      </c>
      <c r="F3" s="8">
        <f>MIN(H3:H17)</f>
        <v>52.05</v>
      </c>
      <c r="G3" s="19" t="s">
        <v>81</v>
      </c>
      <c r="H3" s="20">
        <v>74.38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45</v>
      </c>
      <c r="H4" s="20">
        <v>76.3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413</v>
      </c>
      <c r="H5" s="20">
        <v>57.13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496</v>
      </c>
      <c r="H6" s="20">
        <v>52.05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371</v>
      </c>
      <c r="H7" s="20">
        <v>57.13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497</v>
      </c>
      <c r="H8" s="20">
        <v>59.9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10.046047481472502</v>
      </c>
      <c r="B20" s="32">
        <f>COUNT(H3:H17)</f>
        <v>6</v>
      </c>
      <c r="C20" s="33">
        <f>IF(B20&lt;2,"N/A",(A20/D20))</f>
        <v>0.1599179796477635</v>
      </c>
      <c r="D20" s="34">
        <f>ROUND(AVERAGE(H3:H17),2)</f>
        <v>62.82</v>
      </c>
      <c r="E20" s="35" t="str">
        <f>IFERROR(ROUND(IF(B20&lt;2,"N/A",(IF(C20&lt;=25%,"N/A",AVERAGE(I3:I17)))),2),"N/A")</f>
        <v>N/A</v>
      </c>
      <c r="F20" s="35">
        <f>ROUND(MEDIAN(H3:H17),2)</f>
        <v>58.52</v>
      </c>
      <c r="G20" s="36" t="str">
        <f>INDEX(G3:G17,MATCH(H20,H3:H17,0))</f>
        <v>DENTAL ODONTOMED</v>
      </c>
      <c r="H20" s="37">
        <f>MIN(H3:H17)</f>
        <v>52.05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62.82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125.64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498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499</v>
      </c>
      <c r="C3" s="10" t="s">
        <v>495</v>
      </c>
      <c r="D3" s="9">
        <v>2</v>
      </c>
      <c r="E3" s="8">
        <f>IF(C20&lt;=25%,D20,MIN(E20:F20))</f>
        <v>62.82</v>
      </c>
      <c r="F3" s="8">
        <f>MIN(H3:H17)</f>
        <v>52.05</v>
      </c>
      <c r="G3" s="19" t="s">
        <v>81</v>
      </c>
      <c r="H3" s="20">
        <v>74.38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45</v>
      </c>
      <c r="H4" s="20">
        <v>76.3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413</v>
      </c>
      <c r="H5" s="20">
        <v>57.13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496</v>
      </c>
      <c r="H6" s="20">
        <v>52.05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371</v>
      </c>
      <c r="H7" s="20">
        <v>57.13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497</v>
      </c>
      <c r="H8" s="20">
        <v>59.9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16</v>
      </c>
      <c r="B19" s="18" t="s">
        <v>17</v>
      </c>
      <c r="C19" s="17" t="s">
        <v>18</v>
      </c>
      <c r="D19" s="29" t="s">
        <v>19</v>
      </c>
      <c r="E19" s="30" t="s">
        <v>20</v>
      </c>
      <c r="F19" s="29" t="s">
        <v>21</v>
      </c>
      <c r="G19" s="7" t="s">
        <v>22</v>
      </c>
      <c r="H19" s="7"/>
      <c r="I19" s="31"/>
    </row>
    <row r="20" spans="1:11" x14ac:dyDescent="0.2">
      <c r="A20" s="32">
        <f>IF(B20&lt;2,"N/A",(STDEV(H3:H17)))</f>
        <v>10.046047481472502</v>
      </c>
      <c r="B20" s="32">
        <f>COUNT(H3:H17)</f>
        <v>6</v>
      </c>
      <c r="C20" s="33">
        <f>IF(B20&lt;2,"N/A",(A20/D20))</f>
        <v>0.1599179796477635</v>
      </c>
      <c r="D20" s="34">
        <f>ROUND(AVERAGE(H3:H17),2)</f>
        <v>62.82</v>
      </c>
      <c r="E20" s="35" t="str">
        <f>IFERROR(ROUND(IF(B20&lt;2,"N/A",(IF(C20&lt;=25%,"N/A",AVERAGE(I3:I17)))),2),"N/A")</f>
        <v>N/A</v>
      </c>
      <c r="F20" s="35">
        <f>ROUND(MEDIAN(H3:H17),2)</f>
        <v>58.52</v>
      </c>
      <c r="G20" s="36" t="str">
        <f>INDEX(G3:G17,MATCH(H20,H3:H17,0))</f>
        <v>DENTAL ODONTOMED</v>
      </c>
      <c r="H20" s="37">
        <f>MIN(H3:H17)</f>
        <v>52.05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23</v>
      </c>
      <c r="H22" s="45">
        <f>IF(C20&lt;=25%,D20,MIN(E20:F20))</f>
        <v>62.82</v>
      </c>
    </row>
    <row r="23" spans="1:11" x14ac:dyDescent="0.2">
      <c r="B23" s="38"/>
      <c r="C23" s="38"/>
      <c r="D23" s="6"/>
      <c r="E23" s="6"/>
      <c r="F23" s="46"/>
      <c r="G23" s="17" t="s">
        <v>24</v>
      </c>
      <c r="H23" s="37">
        <f>ROUND(H22,2)*D3</f>
        <v>125.64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25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26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27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28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29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30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31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123</vt:i4>
      </vt:variant>
      <vt:variant>
        <vt:lpstr>Intervalos Nomeados</vt:lpstr>
      </vt:variant>
      <vt:variant>
        <vt:i4>3</vt:i4>
      </vt:variant>
    </vt:vector>
  </HeadingPairs>
  <TitlesOfParts>
    <vt:vector size="12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Item51</vt:lpstr>
      <vt:lpstr>Item52</vt:lpstr>
      <vt:lpstr>Item53</vt:lpstr>
      <vt:lpstr>Item54</vt:lpstr>
      <vt:lpstr>Item55</vt:lpstr>
      <vt:lpstr>Item56</vt:lpstr>
      <vt:lpstr>Item57</vt:lpstr>
      <vt:lpstr>Planilha1</vt:lpstr>
      <vt:lpstr>Item58</vt:lpstr>
      <vt:lpstr>Item59</vt:lpstr>
      <vt:lpstr>Item60</vt:lpstr>
      <vt:lpstr>Item61</vt:lpstr>
      <vt:lpstr>Item62</vt:lpstr>
      <vt:lpstr>Item63</vt:lpstr>
      <vt:lpstr>Item64</vt:lpstr>
      <vt:lpstr>Item65</vt:lpstr>
      <vt:lpstr>Item66</vt:lpstr>
      <vt:lpstr>Item67</vt:lpstr>
      <vt:lpstr>Item68</vt:lpstr>
      <vt:lpstr>Item69</vt:lpstr>
      <vt:lpstr>Item70</vt:lpstr>
      <vt:lpstr>Item71</vt:lpstr>
      <vt:lpstr>Item72</vt:lpstr>
      <vt:lpstr>Item73</vt:lpstr>
      <vt:lpstr>Item74</vt:lpstr>
      <vt:lpstr>Item75</vt:lpstr>
      <vt:lpstr>Item76</vt:lpstr>
      <vt:lpstr>Item77</vt:lpstr>
      <vt:lpstr>Item78</vt:lpstr>
      <vt:lpstr>Item79</vt:lpstr>
      <vt:lpstr>Item80</vt:lpstr>
      <vt:lpstr>Item81</vt:lpstr>
      <vt:lpstr>Item82</vt:lpstr>
      <vt:lpstr>Item83</vt:lpstr>
      <vt:lpstr>Item84</vt:lpstr>
      <vt:lpstr>Item85</vt:lpstr>
      <vt:lpstr>Item86</vt:lpstr>
      <vt:lpstr>Item87</vt:lpstr>
      <vt:lpstr>Item88</vt:lpstr>
      <vt:lpstr>Item89</vt:lpstr>
      <vt:lpstr>Item90</vt:lpstr>
      <vt:lpstr>Item91</vt:lpstr>
      <vt:lpstr>Item92</vt:lpstr>
      <vt:lpstr>Item93</vt:lpstr>
      <vt:lpstr>Item94</vt:lpstr>
      <vt:lpstr>Item95</vt:lpstr>
      <vt:lpstr>Item96</vt:lpstr>
      <vt:lpstr>Item97</vt:lpstr>
      <vt:lpstr>Item98</vt:lpstr>
      <vt:lpstr>Item99</vt:lpstr>
      <vt:lpstr>Item100</vt:lpstr>
      <vt:lpstr>Item101</vt:lpstr>
      <vt:lpstr>Item102</vt:lpstr>
      <vt:lpstr>Item103</vt:lpstr>
      <vt:lpstr>Item104</vt:lpstr>
      <vt:lpstr>Item105</vt:lpstr>
      <vt:lpstr>Item106</vt:lpstr>
      <vt:lpstr>Item107</vt:lpstr>
      <vt:lpstr>Item108</vt:lpstr>
      <vt:lpstr>Item109</vt:lpstr>
      <vt:lpstr>Item110</vt:lpstr>
      <vt:lpstr>Item111</vt:lpstr>
      <vt:lpstr>Item112</vt:lpstr>
      <vt:lpstr>Item113</vt:lpstr>
      <vt:lpstr>Item114</vt:lpstr>
      <vt:lpstr>Item115</vt:lpstr>
      <vt:lpstr>Item116</vt:lpstr>
      <vt:lpstr>Item117</vt:lpstr>
      <vt:lpstr>Item118</vt:lpstr>
      <vt:lpstr>Item119</vt:lpstr>
      <vt:lpstr>Item120</vt:lpstr>
      <vt:lpstr>Item121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Marconni Rodrigues de AlcGntara Santos</dc:creator>
  <dc:description/>
  <cp:lastModifiedBy>User</cp:lastModifiedBy>
  <cp:revision>62</cp:revision>
  <cp:lastPrinted>2019-03-26T20:50:54Z</cp:lastPrinted>
  <dcterms:created xsi:type="dcterms:W3CDTF">2019-01-16T20:04:04Z</dcterms:created>
  <dcterms:modified xsi:type="dcterms:W3CDTF">2021-07-16T22:16:26Z</dcterms:modified>
  <dc:language>pt-BR</dc:language>
</cp:coreProperties>
</file>